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drawings/drawing5.xml" ContentType="application/vnd.openxmlformats-officedocument.drawing+xml"/>
  <Override PartName="/xl/activeX/activeX3.xml" ContentType="application/vnd.ms-office.activeX+xml"/>
  <Override PartName="/xl/activeX/activeX3.bin" ContentType="application/vnd.ms-office.activeX"/>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stads02\総務管理\工事検査\R4検査制度見直し（ｼｽﾃﾑ共同化含）\業者説明会HP用\"/>
    </mc:Choice>
  </mc:AlternateContent>
  <xr:revisionPtr revIDLastSave="0" documentId="13_ncr:1_{B3EE034A-7D59-4828-BC05-4D55921F6745}" xr6:coauthVersionLast="47" xr6:coauthVersionMax="47" xr10:uidLastSave="{00000000-0000-0000-0000-000000000000}"/>
  <bookViews>
    <workbookView xWindow="13845" yWindow="0" windowWidth="14400" windowHeight="15600" tabRatio="866" firstSheet="11" activeTab="17" xr2:uid="{00000000-000D-0000-FFFF-FFFF00000000}"/>
  </bookViews>
  <sheets>
    <sheet name="評定条件入力表" sheetId="20" r:id="rId1"/>
    <sheet name="工事成績採点表" sheetId="1" r:id="rId2"/>
    <sheet name="項目別評定点" sheetId="22" r:id="rId3"/>
    <sheet name="細目別採点表" sheetId="21" r:id="rId4"/>
    <sheet name="施工プロセスチェックリスト（一般監督員）" sheetId="40" r:id="rId5"/>
    <sheet name="施工体制（一般監督員）" sheetId="2" r:id="rId6"/>
    <sheet name="施工状況（一般監督員）" sheetId="3" r:id="rId7"/>
    <sheet name="出来形（一般監督員）" sheetId="6" r:id="rId8"/>
    <sheet name="別紙ー４" sheetId="36" r:id="rId9"/>
    <sheet name="品質（一般監督員）" sheetId="27" r:id="rId10"/>
    <sheet name="創意工夫（一般監督員）" sheetId="8" r:id="rId11"/>
    <sheet name="施工状況（主任監督員）" sheetId="9" r:id="rId12"/>
    <sheet name="工事特性（主任監督員）" sheetId="30" r:id="rId13"/>
    <sheet name="社会性等（主任監督員）" sheetId="29" r:id="rId14"/>
    <sheet name="法令遵守等（主任監督員）" sheetId="4" r:id="rId15"/>
    <sheet name="施工状況（検査員）" sheetId="32" r:id="rId16"/>
    <sheet name="出来形（検査員）" sheetId="37" r:id="rId17"/>
    <sheet name="品質・出来ばえ（検査員）" sheetId="34" r:id="rId18"/>
    <sheet name="評定通知書" sheetId="38" r:id="rId19"/>
    <sheet name="検査結果報告書" sheetId="44" r:id="rId20"/>
    <sheet name="Sheet1" sheetId="35" r:id="rId21"/>
  </sheets>
  <externalReferences>
    <externalReference r:id="rId22"/>
  </externalReferences>
  <definedNames>
    <definedName name="_xlnm._FilterDatabase" localSheetId="6" hidden="1">'施工状況（一般監督員）'!$A$54:$J$68</definedName>
    <definedName name="PRINT_AR01" localSheetId="19">#REF!</definedName>
    <definedName name="PRINT_AR01" localSheetId="4">#REF!</definedName>
    <definedName name="PRINT_AR01" localSheetId="18">#REF!</definedName>
    <definedName name="PRINT_AR01">#REF!</definedName>
    <definedName name="PRINT_AR02" localSheetId="19">#REF!</definedName>
    <definedName name="PRINT_AR02" localSheetId="18">#REF!</definedName>
    <definedName name="PRINT_AR02">#REF!</definedName>
    <definedName name="PRINT_AR03" localSheetId="19">#REF!</definedName>
    <definedName name="PRINT_AR03" localSheetId="18">#REF!</definedName>
    <definedName name="PRINT_AR03">#REF!</definedName>
    <definedName name="_xlnm.Print_Area" localSheetId="19">#REF!</definedName>
    <definedName name="_xlnm.Print_Area" localSheetId="1">工事成績採点表!$A$1:$Z$47</definedName>
    <definedName name="_xlnm.Print_Area" localSheetId="12">'工事特性（主任監督員）'!$A$1:$G$61</definedName>
    <definedName name="_xlnm.Print_Area" localSheetId="4">'施工プロセスチェックリスト（一般監督員）'!$A$1:$X$142</definedName>
    <definedName name="_xlnm.Print_Area" localSheetId="6">'施工状況（一般監督員）'!$A$1:$J$100</definedName>
    <definedName name="_xlnm.Print_Area" localSheetId="15">'施工状況（検査員）'!$A$1:$L$34</definedName>
    <definedName name="_xlnm.Print_Area" localSheetId="11">'施工状況（主任監督員）'!$A$1:$L$49</definedName>
    <definedName name="_xlnm.Print_Area" localSheetId="5">'施工体制（一般監督員）'!$A$1:$J$57</definedName>
    <definedName name="_xlnm.Print_Area" localSheetId="13">'社会性等（主任監督員）'!$A$1:$J$21</definedName>
    <definedName name="_xlnm.Print_Area" localSheetId="7">'出来形（一般監督員）'!$A$2:$J$72</definedName>
    <definedName name="_xlnm.Print_Area" localSheetId="16">'出来形（検査員）'!$A$1:$L$76</definedName>
    <definedName name="_xlnm.Print_Area" localSheetId="10">'創意工夫（一般監督員）'!$A$2:$G$72</definedName>
    <definedName name="_xlnm.Print_Area" localSheetId="0">評定条件入力表!$A$1:$F$26</definedName>
    <definedName name="_xlnm.Print_Area" localSheetId="18">評定通知書!$A$1:$BL$53</definedName>
    <definedName name="_xlnm.Print_Area" localSheetId="9">'品質（一般監督員）'!$A$2:$J$102</definedName>
    <definedName name="_xlnm.Print_Area" localSheetId="17">'品質・出来ばえ（検査員）'!$A$1:$L$2100</definedName>
    <definedName name="_xlnm.Print_Area" localSheetId="14">'法令遵守等（主任監督員）'!$A$1:$K$40</definedName>
    <definedName name="_xlnm.Print_Area">#REF!</definedName>
    <definedName name="工種" localSheetId="19">#REF!</definedName>
    <definedName name="工種" localSheetId="4">#REF!</definedName>
    <definedName name="工種" localSheetId="18">#REF!</definedName>
    <definedName name="工種">#REF!</definedName>
  </definedNames>
  <calcPr calcId="191029"/>
</workbook>
</file>

<file path=xl/calcChain.xml><?xml version="1.0" encoding="utf-8"?>
<calcChain xmlns="http://schemas.openxmlformats.org/spreadsheetml/2006/main">
  <c r="T30" i="44" l="1"/>
  <c r="J30" i="44"/>
  <c r="J29" i="44"/>
  <c r="T28" i="44"/>
  <c r="L28" i="44"/>
  <c r="T27" i="44"/>
  <c r="L27" i="44"/>
  <c r="T26" i="44"/>
  <c r="L26" i="44"/>
  <c r="I25" i="44"/>
  <c r="J23" i="44"/>
  <c r="T22" i="44"/>
  <c r="J22" i="44"/>
  <c r="J21" i="44"/>
  <c r="J20" i="44"/>
  <c r="K19" i="44"/>
  <c r="J18" i="44"/>
  <c r="AB11" i="44"/>
  <c r="AB10" i="44"/>
  <c r="C1808" i="34" l="1"/>
  <c r="C1807" i="34" s="1"/>
  <c r="BD4" i="38" l="1"/>
  <c r="BN2" i="38" l="1"/>
  <c r="P1" i="38" s="1"/>
  <c r="AB1" i="38" l="1"/>
  <c r="T1" i="38"/>
  <c r="AA141" i="40"/>
  <c r="Z141" i="40" s="1"/>
  <c r="X141" i="40" s="1"/>
  <c r="AB141" i="40" s="1"/>
  <c r="AA139" i="40"/>
  <c r="Z139" i="40" s="1"/>
  <c r="X139" i="40" s="1"/>
  <c r="AB139" i="40" s="1"/>
  <c r="AA137" i="40"/>
  <c r="Z137" i="40" s="1"/>
  <c r="X137" i="40" s="1"/>
  <c r="AB137" i="40" s="1"/>
  <c r="AA135" i="40"/>
  <c r="Z135" i="40" s="1"/>
  <c r="AA142" i="40"/>
  <c r="AA140" i="40"/>
  <c r="AA138" i="40"/>
  <c r="AA136" i="40"/>
  <c r="AD132" i="40"/>
  <c r="AD131" i="40"/>
  <c r="AC131" i="40" s="1"/>
  <c r="X131" i="40" s="1"/>
  <c r="AD130" i="40"/>
  <c r="AD129" i="40"/>
  <c r="AC129" i="40" s="1"/>
  <c r="X129" i="40" s="1"/>
  <c r="AD128" i="40"/>
  <c r="AD127" i="40"/>
  <c r="AC127" i="40" s="1"/>
  <c r="X127" i="40" s="1"/>
  <c r="AD122" i="40"/>
  <c r="AD121" i="40"/>
  <c r="AC121" i="40" s="1"/>
  <c r="X121" i="40" s="1"/>
  <c r="AD120" i="40"/>
  <c r="AD119" i="40"/>
  <c r="AC119" i="40" s="1"/>
  <c r="X119" i="40" s="1"/>
  <c r="AD116" i="40"/>
  <c r="AD115" i="40"/>
  <c r="AC115" i="40" s="1"/>
  <c r="X115" i="40" s="1"/>
  <c r="AD112" i="40"/>
  <c r="AD111" i="40"/>
  <c r="AC111" i="40" s="1"/>
  <c r="X111" i="40" s="1"/>
  <c r="AA115" i="40"/>
  <c r="Z115" i="40" s="1"/>
  <c r="X117" i="40" s="1"/>
  <c r="AB115" i="40" s="1"/>
  <c r="AA121" i="40"/>
  <c r="Z121" i="40" s="1"/>
  <c r="X133" i="40" s="1"/>
  <c r="AB121" i="40" s="1"/>
  <c r="AA119" i="40"/>
  <c r="Z119" i="40" s="1"/>
  <c r="X125" i="40" s="1"/>
  <c r="AB119" i="40" s="1"/>
  <c r="AA117" i="40"/>
  <c r="Z117" i="40" s="1"/>
  <c r="X123" i="40" s="1"/>
  <c r="AB117" i="40" s="1"/>
  <c r="AA113" i="40"/>
  <c r="Z113" i="40" s="1"/>
  <c r="AA116" i="40"/>
  <c r="AA118" i="40"/>
  <c r="AA120" i="40"/>
  <c r="AA122" i="40"/>
  <c r="AA53" i="40"/>
  <c r="Z53" i="40" s="1"/>
  <c r="AA114" i="40"/>
  <c r="AD108" i="40"/>
  <c r="AD107" i="40"/>
  <c r="AC107" i="40" s="1"/>
  <c r="X107" i="40" s="1"/>
  <c r="AD106" i="40"/>
  <c r="AD105" i="40"/>
  <c r="AC105" i="40" s="1"/>
  <c r="X105" i="40" s="1"/>
  <c r="AA105" i="40"/>
  <c r="Z105" i="40" s="1"/>
  <c r="X109" i="40" s="1"/>
  <c r="AA106" i="40"/>
  <c r="AA103" i="40"/>
  <c r="Z103" i="40" s="1"/>
  <c r="AA104" i="40"/>
  <c r="X135" i="40" l="1"/>
  <c r="AB135" i="40" s="1"/>
  <c r="AE135" i="40"/>
  <c r="X113" i="40"/>
  <c r="AB113" i="40" s="1"/>
  <c r="AE113" i="40"/>
  <c r="X103" i="40"/>
  <c r="AB103" i="40" s="1"/>
  <c r="AE103" i="40"/>
  <c r="AB105" i="40"/>
  <c r="AC103" i="40" s="1"/>
  <c r="AC113" i="40"/>
  <c r="AD113" i="40" l="1"/>
  <c r="AD103" i="40"/>
  <c r="AD87" i="40"/>
  <c r="AC87" i="40" s="1"/>
  <c r="X87" i="40" s="1"/>
  <c r="AD85" i="40"/>
  <c r="AC85" i="40" s="1"/>
  <c r="X85" i="40" s="1"/>
  <c r="AD83" i="40"/>
  <c r="AC83" i="40" s="1"/>
  <c r="X83" i="40" s="1"/>
  <c r="AD81" i="40"/>
  <c r="AC81" i="40" s="1"/>
  <c r="X81" i="40" s="1"/>
  <c r="AD79" i="40"/>
  <c r="AC79" i="40" s="1"/>
  <c r="X79" i="40" s="1"/>
  <c r="AD82" i="40"/>
  <c r="AD84" i="40"/>
  <c r="AD86" i="40"/>
  <c r="AD88" i="40"/>
  <c r="AD80" i="40"/>
  <c r="AD75" i="40"/>
  <c r="AC75" i="40" s="1"/>
  <c r="X75" i="40" s="1"/>
  <c r="AD76" i="40"/>
  <c r="AD73" i="40"/>
  <c r="AC73" i="40" s="1"/>
  <c r="X73" i="40" s="1"/>
  <c r="AD74" i="40"/>
  <c r="AA79" i="40"/>
  <c r="Z79" i="40" s="1"/>
  <c r="X93" i="40" s="1"/>
  <c r="AB79" i="40" s="1"/>
  <c r="AA77" i="40"/>
  <c r="Z77" i="40" s="1"/>
  <c r="X91" i="40" s="1"/>
  <c r="AB77" i="40" s="1"/>
  <c r="AA75" i="40"/>
  <c r="Z75" i="40" s="1"/>
  <c r="AA73" i="40"/>
  <c r="Z73" i="40" s="1"/>
  <c r="X77" i="40" s="1"/>
  <c r="AB73" i="40" s="1"/>
  <c r="AA71" i="40"/>
  <c r="Z71" i="40" s="1"/>
  <c r="X71" i="40" s="1"/>
  <c r="AB71" i="40" s="1"/>
  <c r="AA69" i="40"/>
  <c r="Z69" i="40" s="1"/>
  <c r="X69" i="40" s="1"/>
  <c r="AB69" i="40" s="1"/>
  <c r="AA67" i="40"/>
  <c r="Z67" i="40" s="1"/>
  <c r="AA81" i="40"/>
  <c r="Z81" i="40" s="1"/>
  <c r="X99" i="40" s="1"/>
  <c r="AB81" i="40" s="1"/>
  <c r="AA83" i="40"/>
  <c r="Z83" i="40" s="1"/>
  <c r="X101" i="40" s="1"/>
  <c r="AA84" i="40"/>
  <c r="AA82" i="40"/>
  <c r="AA80" i="40"/>
  <c r="AA78" i="40"/>
  <c r="AA76" i="40"/>
  <c r="AA74" i="40"/>
  <c r="AA72" i="40"/>
  <c r="AA70" i="40"/>
  <c r="AA68" i="40"/>
  <c r="AA66" i="40"/>
  <c r="AA65" i="40"/>
  <c r="Z65" i="40" s="1"/>
  <c r="X65" i="40" s="1"/>
  <c r="AA64" i="40"/>
  <c r="AA63" i="40"/>
  <c r="Z63" i="40" s="1"/>
  <c r="X63" i="40" s="1"/>
  <c r="AA62" i="40"/>
  <c r="AA61" i="40"/>
  <c r="Z61" i="40" s="1"/>
  <c r="X61" i="40" s="1"/>
  <c r="AA60" i="40"/>
  <c r="AA59" i="40"/>
  <c r="Z59" i="40" s="1"/>
  <c r="X59" i="40" s="1"/>
  <c r="AA58" i="40"/>
  <c r="AA57" i="40"/>
  <c r="Z57" i="40" s="1"/>
  <c r="X57" i="40" s="1"/>
  <c r="AA56" i="40"/>
  <c r="AA55" i="40"/>
  <c r="Z55" i="40" s="1"/>
  <c r="X55" i="40" s="1"/>
  <c r="AA54" i="40"/>
  <c r="X53" i="40"/>
  <c r="AB53" i="40" s="1"/>
  <c r="AA52" i="40"/>
  <c r="AA51" i="40"/>
  <c r="Z51" i="40" s="1"/>
  <c r="X67" i="40" l="1"/>
  <c r="AB67" i="40" s="1"/>
  <c r="AE67" i="40"/>
  <c r="X51" i="40"/>
  <c r="AE51" i="40"/>
  <c r="X89" i="40"/>
  <c r="AB75" i="40" s="1"/>
  <c r="AA23" i="40"/>
  <c r="Z23" i="40" s="1"/>
  <c r="AA24" i="40"/>
  <c r="AA25" i="40"/>
  <c r="Z25" i="40" s="1"/>
  <c r="X25" i="40" s="1"/>
  <c r="AA26" i="40"/>
  <c r="AA27" i="40"/>
  <c r="Z27" i="40" s="1"/>
  <c r="X27" i="40" s="1"/>
  <c r="AA28" i="40"/>
  <c r="AA29" i="40"/>
  <c r="Z29" i="40" s="1"/>
  <c r="X29" i="40" s="1"/>
  <c r="AA30" i="40"/>
  <c r="AA31" i="40"/>
  <c r="Z31" i="40" s="1"/>
  <c r="X31" i="40" s="1"/>
  <c r="AA32" i="40"/>
  <c r="AA33" i="40"/>
  <c r="Z33" i="40" s="1"/>
  <c r="X33" i="40" s="1"/>
  <c r="AA34" i="40"/>
  <c r="AA35" i="40"/>
  <c r="Z35" i="40" s="1"/>
  <c r="X35" i="40" s="1"/>
  <c r="AA36" i="40"/>
  <c r="AA37" i="40"/>
  <c r="Z37" i="40" s="1"/>
  <c r="X37" i="40" s="1"/>
  <c r="AA38" i="40"/>
  <c r="AA39" i="40"/>
  <c r="Z39" i="40" s="1"/>
  <c r="X39" i="40" s="1"/>
  <c r="AA40" i="40"/>
  <c r="AA41" i="40"/>
  <c r="Z41" i="40" s="1"/>
  <c r="X41" i="40" s="1"/>
  <c r="AA42" i="40"/>
  <c r="AA43" i="40"/>
  <c r="Z43" i="40" s="1"/>
  <c r="X43" i="40" s="1"/>
  <c r="AA44" i="40"/>
  <c r="AA45" i="40"/>
  <c r="Z45" i="40" s="1"/>
  <c r="X45" i="40" s="1"/>
  <c r="AA46" i="40"/>
  <c r="AA21" i="40"/>
  <c r="Z21" i="40" s="1"/>
  <c r="X23" i="40" l="1"/>
  <c r="AB23" i="40" s="1"/>
  <c r="AE21" i="40"/>
  <c r="AA22" i="40"/>
  <c r="AB65" i="40"/>
  <c r="AB63" i="40"/>
  <c r="AB61" i="40"/>
  <c r="AB59" i="40"/>
  <c r="AB57" i="40"/>
  <c r="AB55" i="40"/>
  <c r="AB51" i="40"/>
  <c r="AC52" i="40"/>
  <c r="AB45" i="40"/>
  <c r="AB43" i="40"/>
  <c r="AB41" i="40"/>
  <c r="AB39" i="40"/>
  <c r="AB37" i="40"/>
  <c r="AB35" i="40"/>
  <c r="AB33" i="40"/>
  <c r="AB31" i="40"/>
  <c r="AB29" i="40"/>
  <c r="AB27" i="40"/>
  <c r="AB25" i="40"/>
  <c r="AC22" i="40"/>
  <c r="AC51" i="40" l="1"/>
  <c r="X21" i="40"/>
  <c r="AB21" i="40" s="1"/>
  <c r="AC21" i="40" s="1"/>
  <c r="C11" i="2"/>
  <c r="AC135" i="40"/>
  <c r="AD135" i="40" s="1"/>
  <c r="AC136" i="40"/>
  <c r="C67" i="3"/>
  <c r="C66" i="3"/>
  <c r="C65" i="3"/>
  <c r="C64" i="3"/>
  <c r="C62" i="3"/>
  <c r="C61" i="3"/>
  <c r="C60" i="3"/>
  <c r="AC114" i="40"/>
  <c r="AC104" i="40"/>
  <c r="AC68" i="40"/>
  <c r="AB83" i="40"/>
  <c r="C7" i="3"/>
  <c r="AD51" i="40" l="1"/>
  <c r="C32" i="2" s="1"/>
  <c r="AD21" i="40"/>
  <c r="C6" i="2" s="1"/>
  <c r="C59" i="3"/>
  <c r="C83" i="3"/>
  <c r="AC67" i="40"/>
  <c r="C34" i="3"/>
  <c r="C39" i="3"/>
  <c r="C16" i="3"/>
  <c r="C12" i="3"/>
  <c r="C11" i="3"/>
  <c r="C10" i="3"/>
  <c r="C9" i="3"/>
  <c r="AD67" i="40" l="1"/>
  <c r="C6" i="3" s="1"/>
  <c r="C32" i="3"/>
  <c r="F34" i="20" l="1"/>
  <c r="U5" i="40" l="1"/>
  <c r="K5" i="40"/>
  <c r="C5" i="40"/>
  <c r="U4" i="40"/>
  <c r="K4" i="40"/>
  <c r="C4" i="40"/>
  <c r="B15" i="27" l="1"/>
  <c r="B14" i="6" l="1"/>
  <c r="C2093" i="34" l="1"/>
  <c r="C2092" i="34" s="1"/>
  <c r="C2067" i="34"/>
  <c r="C2066" i="34" s="1"/>
  <c r="C2037" i="34"/>
  <c r="C2036" i="34" s="1"/>
  <c r="C2011" i="34"/>
  <c r="C2010" i="34" s="1"/>
  <c r="C1981" i="34"/>
  <c r="C1980" i="34" s="1"/>
  <c r="C1957" i="34"/>
  <c r="C1956" i="34" s="1"/>
  <c r="C1920" i="34"/>
  <c r="C1919" i="34" s="1"/>
  <c r="C1896" i="34"/>
  <c r="C1895" i="34" s="1"/>
  <c r="C1870" i="34"/>
  <c r="C1869" i="34" s="1"/>
  <c r="C1847" i="34"/>
  <c r="C1846" i="34" s="1"/>
  <c r="C1784" i="34"/>
  <c r="C1783" i="34" s="1"/>
  <c r="C1753" i="34"/>
  <c r="C1752" i="34" s="1"/>
  <c r="C1724" i="34"/>
  <c r="C1723" i="34" s="1"/>
  <c r="C1695" i="34"/>
  <c r="C1694" i="34" s="1"/>
  <c r="C1676" i="34"/>
  <c r="C1675" i="34" s="1"/>
  <c r="C1640" i="34"/>
  <c r="C1639" i="34" s="1"/>
  <c r="C1618" i="34"/>
  <c r="C1617" i="34" s="1"/>
  <c r="C1523" i="34"/>
  <c r="C1522" i="34" s="1"/>
  <c r="C1499" i="34"/>
  <c r="C1498" i="34" s="1"/>
  <c r="C1471" i="34"/>
  <c r="C1470" i="34" s="1"/>
  <c r="C1447" i="34"/>
  <c r="C1446" i="34" s="1"/>
  <c r="C1419" i="34"/>
  <c r="C1418" i="34" s="1"/>
  <c r="C1395" i="34"/>
  <c r="C1394" i="34" s="1"/>
  <c r="C1365" i="34"/>
  <c r="C1364" i="34" s="1"/>
  <c r="C1368" i="34" s="1"/>
  <c r="C1341" i="34"/>
  <c r="C1340" i="34" s="1"/>
  <c r="C1313" i="34"/>
  <c r="C1312" i="34" s="1"/>
  <c r="C1288" i="34"/>
  <c r="C1287" i="34" s="1"/>
  <c r="C1254" i="34"/>
  <c r="C1253" i="34" s="1"/>
  <c r="C1229" i="34"/>
  <c r="C1228" i="34" s="1"/>
  <c r="C1199" i="34"/>
  <c r="C1198" i="34" s="1"/>
  <c r="C1176" i="34"/>
  <c r="C1175" i="34" s="1"/>
  <c r="C1118" i="34"/>
  <c r="C1117" i="34" s="1"/>
  <c r="C1095" i="34"/>
  <c r="C1094" i="34" s="1"/>
  <c r="C1071" i="34"/>
  <c r="C1070" i="34" s="1"/>
  <c r="C1048" i="34"/>
  <c r="C1047" i="34" s="1"/>
  <c r="C1024" i="34"/>
  <c r="C1023" i="34" s="1"/>
  <c r="C1001" i="34"/>
  <c r="C1000" i="34" s="1"/>
  <c r="C976" i="34"/>
  <c r="C975" i="34" s="1"/>
  <c r="C953" i="34"/>
  <c r="C952" i="34" s="1"/>
  <c r="C923" i="34"/>
  <c r="C922" i="34" s="1"/>
  <c r="C900" i="34"/>
  <c r="C899" i="34" s="1"/>
  <c r="C873" i="34"/>
  <c r="C872" i="34" s="1"/>
  <c r="C850" i="34"/>
  <c r="C849" i="34" s="1"/>
  <c r="C820" i="34"/>
  <c r="C819" i="34" s="1"/>
  <c r="C797" i="34"/>
  <c r="C796" i="34" s="1"/>
  <c r="C761" i="34"/>
  <c r="C760" i="34" s="1"/>
  <c r="C738" i="34"/>
  <c r="C737" i="34" s="1"/>
  <c r="C712" i="34"/>
  <c r="C711" i="34" s="1"/>
  <c r="C689" i="34"/>
  <c r="C688" i="34" s="1"/>
  <c r="C664" i="34"/>
  <c r="C663" i="34" s="1"/>
  <c r="C642" i="34"/>
  <c r="C641" i="34" s="1"/>
  <c r="C608" i="34"/>
  <c r="C607" i="34" s="1"/>
  <c r="C585" i="34"/>
  <c r="C584" i="34" s="1"/>
  <c r="C340" i="34"/>
  <c r="C339" i="34" s="1"/>
  <c r="C316" i="34"/>
  <c r="C315" i="34" s="1"/>
  <c r="BD5" i="38"/>
  <c r="C1678" i="34" l="1"/>
  <c r="C35" i="6"/>
  <c r="C34" i="6" s="1"/>
  <c r="C39" i="6" s="1"/>
  <c r="B27" i="6" s="1"/>
  <c r="C2096" i="34" l="1"/>
  <c r="C2040" i="34" l="1"/>
  <c r="K25" i="38"/>
  <c r="AQ25" i="38" s="1"/>
  <c r="W24" i="38"/>
  <c r="BC24" i="38" s="1"/>
  <c r="K24" i="38"/>
  <c r="AQ24" i="38" s="1"/>
  <c r="K23" i="38"/>
  <c r="AQ23" i="38" s="1"/>
  <c r="K22" i="38"/>
  <c r="AQ22" i="38" s="1"/>
  <c r="B7" i="38"/>
  <c r="AH7" i="38" s="1"/>
  <c r="BE42" i="38"/>
  <c r="Y42" i="38"/>
  <c r="BE41" i="38"/>
  <c r="Y41" i="38"/>
  <c r="BE40" i="38"/>
  <c r="Y40" i="38"/>
  <c r="BE39" i="38"/>
  <c r="Y39" i="38"/>
  <c r="BE38" i="38"/>
  <c r="Y38" i="38"/>
  <c r="BE37" i="38"/>
  <c r="Y37" i="38"/>
  <c r="BE36" i="38"/>
  <c r="Y36" i="38"/>
  <c r="BE35" i="38"/>
  <c r="Y35" i="38"/>
  <c r="BE34" i="38"/>
  <c r="Y34" i="38"/>
  <c r="BE33" i="38"/>
  <c r="Y33" i="38"/>
  <c r="BE32" i="38"/>
  <c r="Y32" i="38"/>
  <c r="BE31" i="38"/>
  <c r="Y31" i="38"/>
  <c r="Y44" i="38" l="1"/>
  <c r="BE44" i="38"/>
  <c r="C2041" i="34"/>
  <c r="C68" i="27" l="1"/>
  <c r="C67" i="27" s="1"/>
  <c r="C72" i="27" s="1"/>
  <c r="B61" i="27" s="1"/>
  <c r="C33" i="27"/>
  <c r="C32" i="27" s="1"/>
  <c r="C36" i="27" s="1"/>
  <c r="C37" i="27" l="1"/>
  <c r="B30" i="27" s="1"/>
  <c r="C67" i="37"/>
  <c r="C66" i="37" s="1"/>
  <c r="C37" i="37"/>
  <c r="C36" i="37" s="1"/>
  <c r="C38" i="27" l="1"/>
  <c r="F37" i="20" s="1"/>
  <c r="C70" i="37"/>
  <c r="C50" i="2" l="1"/>
  <c r="C49" i="2" s="1"/>
  <c r="C54" i="2" s="1"/>
  <c r="B37" i="2" s="1"/>
  <c r="C20" i="2"/>
  <c r="C19" i="2" s="1"/>
  <c r="C24" i="2" s="1"/>
  <c r="B15" i="2" s="1"/>
  <c r="C23" i="2" l="1"/>
  <c r="C25" i="2" s="1"/>
  <c r="C26" i="2" s="1"/>
  <c r="C36" i="34"/>
  <c r="C7" i="34"/>
  <c r="C1985" i="34" l="1"/>
  <c r="C1984" i="34" l="1"/>
  <c r="C1986" i="34" s="1"/>
  <c r="C1987" i="34" l="1"/>
  <c r="F110" i="20" s="1"/>
  <c r="G110" i="20"/>
  <c r="C1900" i="34"/>
  <c r="C1899" i="34" l="1"/>
  <c r="C1621" i="34"/>
  <c r="I1656" i="34"/>
  <c r="C1527" i="34"/>
  <c r="C1620" i="34" l="1"/>
  <c r="C1622" i="34" s="1"/>
  <c r="H65" i="20" s="1"/>
  <c r="C1679" i="34"/>
  <c r="C1526" i="34"/>
  <c r="C1528" i="34" s="1"/>
  <c r="C1180" i="34"/>
  <c r="C1529" i="34" l="1"/>
  <c r="F103" i="20" s="1"/>
  <c r="G103" i="20"/>
  <c r="C1680" i="34"/>
  <c r="C1179" i="34"/>
  <c r="C1681" i="34" l="1"/>
  <c r="N1686" i="34" s="1"/>
  <c r="C1683" i="34" s="1"/>
  <c r="H66" i="20"/>
  <c r="G66" i="20" l="1"/>
  <c r="C716" i="34"/>
  <c r="C715" i="34" l="1"/>
  <c r="C717" i="34" s="1"/>
  <c r="C693" i="34"/>
  <c r="C718" i="34" l="1"/>
  <c r="F88" i="20" s="1"/>
  <c r="G88" i="20"/>
  <c r="C692" i="34"/>
  <c r="C560" i="34" l="1"/>
  <c r="C559" i="34" s="1"/>
  <c r="C563" i="34" s="1"/>
  <c r="C537" i="34" l="1"/>
  <c r="C536" i="34" s="1"/>
  <c r="C257" i="34" l="1"/>
  <c r="C256" i="34" s="1"/>
  <c r="C261" i="34" s="1"/>
  <c r="C167" i="34"/>
  <c r="C166" i="34" s="1"/>
  <c r="C171" i="34" s="1"/>
  <c r="C123" i="34"/>
  <c r="C122" i="34" s="1"/>
  <c r="C127" i="34" s="1"/>
  <c r="C126" i="34" l="1"/>
  <c r="C128" i="34" s="1"/>
  <c r="C170" i="34"/>
  <c r="C172" i="34" s="1"/>
  <c r="G79" i="20" s="1"/>
  <c r="C260" i="34"/>
  <c r="C262" i="34" s="1"/>
  <c r="C68" i="34"/>
  <c r="H42" i="20" l="1"/>
  <c r="C263" i="34"/>
  <c r="N267" i="34" s="1"/>
  <c r="H40" i="20"/>
  <c r="C129" i="34"/>
  <c r="C67" i="34"/>
  <c r="C72" i="34" s="1"/>
  <c r="C14" i="37"/>
  <c r="C17" i="37" l="1"/>
  <c r="G30" i="20" s="1"/>
  <c r="C71" i="34"/>
  <c r="C58" i="8"/>
  <c r="C67" i="8" s="1"/>
  <c r="H25" i="1" s="1"/>
  <c r="C46" i="30"/>
  <c r="AF25" i="1" l="1"/>
  <c r="C25" i="1"/>
  <c r="C93" i="3" l="1"/>
  <c r="C92" i="3" s="1"/>
  <c r="C97" i="3" s="1"/>
  <c r="B88" i="3" s="1"/>
  <c r="C96" i="3" l="1"/>
  <c r="C98" i="3" s="1"/>
  <c r="C99" i="3" s="1"/>
  <c r="C21" i="3"/>
  <c r="C20" i="3" s="1"/>
  <c r="C24" i="3" l="1"/>
  <c r="C25" i="3"/>
  <c r="B13" i="3" s="1"/>
  <c r="C53" i="2"/>
  <c r="C26" i="3" l="1"/>
  <c r="C27" i="3" s="1"/>
  <c r="C1873" i="34"/>
  <c r="C1398" i="34" l="1"/>
  <c r="C1757" i="34"/>
  <c r="C1727" i="34"/>
  <c r="C1756" i="34" l="1"/>
  <c r="C1758" i="34" s="1"/>
  <c r="C1759" i="34" l="1"/>
  <c r="F106" i="20" s="1"/>
  <c r="G106" i="20"/>
  <c r="C1503" i="34"/>
  <c r="C1345" i="34"/>
  <c r="C1502" i="34" l="1"/>
  <c r="C1504" i="34" s="1"/>
  <c r="H64" i="20" s="1"/>
  <c r="C1344" i="34"/>
  <c r="C1346" i="34" s="1"/>
  <c r="C1369" i="34"/>
  <c r="C1347" i="34" l="1"/>
  <c r="N1351" i="34" s="1"/>
  <c r="H61" i="20"/>
  <c r="C1505" i="34"/>
  <c r="N1509" i="34" s="1"/>
  <c r="C1370" i="34"/>
  <c r="C801" i="34"/>
  <c r="C1371" i="34" l="1"/>
  <c r="F100" i="20" s="1"/>
  <c r="G100" i="20"/>
  <c r="C1507" i="34"/>
  <c r="C800" i="34"/>
  <c r="C802" i="34" s="1"/>
  <c r="C436" i="34"/>
  <c r="C435" i="34" s="1"/>
  <c r="C438" i="34" s="1"/>
  <c r="C411" i="34"/>
  <c r="C410" i="34" s="1"/>
  <c r="C415" i="34" s="1"/>
  <c r="C803" i="34" l="1"/>
  <c r="N807" i="34" s="1"/>
  <c r="H51" i="20"/>
  <c r="G64" i="20"/>
  <c r="C823" i="34"/>
  <c r="C824" i="34"/>
  <c r="C439" i="34"/>
  <c r="C440" i="34" s="1"/>
  <c r="C414" i="34"/>
  <c r="C441" i="34" l="1"/>
  <c r="F83" i="20" s="1"/>
  <c r="G83" i="20"/>
  <c r="C825" i="34"/>
  <c r="C805" i="34"/>
  <c r="G51" i="20" s="1"/>
  <c r="C41" i="37"/>
  <c r="C40" i="37"/>
  <c r="C71" i="37"/>
  <c r="C826" i="34" l="1"/>
  <c r="F90" i="20" s="1"/>
  <c r="G90" i="20"/>
  <c r="C42" i="37"/>
  <c r="C43" i="37" s="1"/>
  <c r="C72" i="37"/>
  <c r="N20" i="37" s="1"/>
  <c r="C73" i="37" l="1"/>
  <c r="G32" i="20" s="1"/>
  <c r="G31" i="20"/>
  <c r="K30" i="20" l="1"/>
  <c r="C23" i="32"/>
  <c r="C22" i="32" s="1"/>
  <c r="C29" i="32" s="1"/>
  <c r="B17" i="32" s="1"/>
  <c r="C28" i="32" l="1"/>
  <c r="C30" i="32" s="1"/>
  <c r="C31" i="32" s="1"/>
  <c r="Y17" i="1" l="1"/>
  <c r="C45" i="9"/>
  <c r="P32" i="1" s="1"/>
  <c r="C1924" i="34"/>
  <c r="C1028" i="34"/>
  <c r="C980" i="34"/>
  <c r="C877" i="34"/>
  <c r="C765" i="34"/>
  <c r="C612" i="34"/>
  <c r="C503" i="34"/>
  <c r="C502" i="34" s="1"/>
  <c r="C506" i="34" s="1"/>
  <c r="C220" i="34"/>
  <c r="C219" i="34" s="1"/>
  <c r="C224" i="34" s="1"/>
  <c r="C279" i="34"/>
  <c r="C278" i="34" s="1"/>
  <c r="C282" i="34" s="1"/>
  <c r="C342" i="34"/>
  <c r="C145" i="34"/>
  <c r="C144" i="34" s="1"/>
  <c r="C149" i="34" s="1"/>
  <c r="C91" i="34"/>
  <c r="C90" i="34" s="1"/>
  <c r="C95" i="34" l="1"/>
  <c r="C2042" i="34"/>
  <c r="C764" i="34"/>
  <c r="C766" i="34" s="1"/>
  <c r="C979" i="34"/>
  <c r="C981" i="34" s="1"/>
  <c r="C2097" i="34"/>
  <c r="C876" i="34"/>
  <c r="C1027" i="34"/>
  <c r="C1923" i="34"/>
  <c r="C1925" i="34" s="1"/>
  <c r="C1642" i="34"/>
  <c r="C1643" i="34"/>
  <c r="C1451" i="34"/>
  <c r="C1450" i="34"/>
  <c r="C223" i="34"/>
  <c r="C225" i="34" s="1"/>
  <c r="C611" i="34"/>
  <c r="C613" i="34" s="1"/>
  <c r="C281" i="34"/>
  <c r="C283" i="34" s="1"/>
  <c r="C505" i="34"/>
  <c r="C343" i="34"/>
  <c r="C344" i="34" s="1"/>
  <c r="C94" i="34"/>
  <c r="C148" i="34"/>
  <c r="C1926" i="34" l="1"/>
  <c r="F109" i="20" s="1"/>
  <c r="G109" i="20"/>
  <c r="C982" i="34"/>
  <c r="F93" i="20" s="1"/>
  <c r="G93" i="20"/>
  <c r="C345" i="34"/>
  <c r="F82" i="20" s="1"/>
  <c r="G82" i="20"/>
  <c r="C284" i="34"/>
  <c r="F81" i="20" s="1"/>
  <c r="G81" i="20"/>
  <c r="C767" i="34"/>
  <c r="F89" i="20" s="1"/>
  <c r="G89" i="20"/>
  <c r="C614" i="34"/>
  <c r="F86" i="20" s="1"/>
  <c r="G86" i="20"/>
  <c r="C2043" i="34"/>
  <c r="F111" i="20" s="1"/>
  <c r="G111" i="20"/>
  <c r="C226" i="34"/>
  <c r="F80" i="20" s="1"/>
  <c r="G80" i="20"/>
  <c r="C150" i="34"/>
  <c r="G78" i="20" s="1"/>
  <c r="C96" i="34"/>
  <c r="C2098" i="34"/>
  <c r="C1644" i="34"/>
  <c r="C1452" i="34"/>
  <c r="C1232" i="34"/>
  <c r="C1258" i="34"/>
  <c r="C1453" i="34" l="1"/>
  <c r="N1457" i="34" s="1"/>
  <c r="C1455" i="34" s="1"/>
  <c r="G63" i="20" s="1"/>
  <c r="H63" i="20"/>
  <c r="C2099" i="34"/>
  <c r="F112" i="20" s="1"/>
  <c r="G112" i="20"/>
  <c r="C1645" i="34"/>
  <c r="F104" i="20" s="1"/>
  <c r="G104" i="20"/>
  <c r="C97" i="34"/>
  <c r="F77" i="20" s="1"/>
  <c r="G77" i="20"/>
  <c r="F37" i="34" s="1"/>
  <c r="C151" i="34"/>
  <c r="C1399" i="34"/>
  <c r="C1233" i="34"/>
  <c r="C1423" i="34"/>
  <c r="C1422" i="34"/>
  <c r="C1257" i="34"/>
  <c r="F78" i="20" l="1"/>
  <c r="C1400" i="34"/>
  <c r="C1424" i="34"/>
  <c r="C1401" i="34" l="1"/>
  <c r="N1405" i="34" s="1"/>
  <c r="C1403" i="34" s="1"/>
  <c r="G62" i="20" s="1"/>
  <c r="H62" i="20"/>
  <c r="C1425" i="34"/>
  <c r="F101" i="20" s="1"/>
  <c r="G101" i="20"/>
  <c r="C1052" i="34" l="1"/>
  <c r="C1051" i="34"/>
  <c r="C1004" i="34"/>
  <c r="C1075" i="34"/>
  <c r="C197" i="34"/>
  <c r="C196" i="34" s="1"/>
  <c r="C483" i="34"/>
  <c r="C482" i="34" s="1"/>
  <c r="C1122" i="34" l="1"/>
  <c r="C1121" i="34"/>
  <c r="C1099" i="34"/>
  <c r="C1098" i="34"/>
  <c r="C1005" i="34"/>
  <c r="C957" i="34"/>
  <c r="C1074" i="34"/>
  <c r="C1076" i="34" s="1"/>
  <c r="C956" i="34"/>
  <c r="C854" i="34"/>
  <c r="C853" i="34"/>
  <c r="C904" i="34"/>
  <c r="C903" i="34"/>
  <c r="C927" i="34"/>
  <c r="C926" i="34"/>
  <c r="C668" i="34"/>
  <c r="C645" i="34"/>
  <c r="C667" i="34"/>
  <c r="C644" i="34"/>
  <c r="C1077" i="34" l="1"/>
  <c r="F95" i="20" s="1"/>
  <c r="G95" i="20"/>
  <c r="C1100" i="34"/>
  <c r="C1123" i="34"/>
  <c r="C928" i="34"/>
  <c r="C905" i="34"/>
  <c r="H53" i="20" s="1"/>
  <c r="C958" i="34"/>
  <c r="H54" i="20" s="1"/>
  <c r="J57" i="34"/>
  <c r="J58" i="34"/>
  <c r="J59" i="34"/>
  <c r="J60" i="34"/>
  <c r="C929" i="34" l="1"/>
  <c r="F92" i="20" s="1"/>
  <c r="G92" i="20"/>
  <c r="C1124" i="34"/>
  <c r="F96" i="20" s="1"/>
  <c r="G96" i="20"/>
  <c r="C1101" i="34"/>
  <c r="N1105" i="34" s="1"/>
  <c r="C1103" i="34" s="1"/>
  <c r="H57" i="20"/>
  <c r="C959" i="34"/>
  <c r="N964" i="34" s="1"/>
  <c r="C906" i="34"/>
  <c r="N911" i="34" s="1"/>
  <c r="C319" i="34"/>
  <c r="C318" i="34"/>
  <c r="G57" i="20" l="1"/>
  <c r="C961" i="34"/>
  <c r="C908" i="34"/>
  <c r="Y21" i="1"/>
  <c r="AH21" i="1" s="1"/>
  <c r="C320" i="34"/>
  <c r="H43" i="20" s="1"/>
  <c r="G53" i="20" l="1"/>
  <c r="G54" i="20"/>
  <c r="C321" i="34"/>
  <c r="N325" i="34" s="1"/>
  <c r="C323" i="34" l="1"/>
  <c r="G43" i="20" s="1"/>
  <c r="I1540" i="34"/>
  <c r="C1874" i="34" l="1"/>
  <c r="C1851" i="34"/>
  <c r="C1850" i="34"/>
  <c r="C1788" i="34"/>
  <c r="C1787" i="34"/>
  <c r="C1812" i="34"/>
  <c r="C1811" i="34"/>
  <c r="C1728" i="34"/>
  <c r="C1698" i="34"/>
  <c r="C1697" i="34"/>
  <c r="C1475" i="34"/>
  <c r="C1474" i="34"/>
  <c r="C1875" i="34" l="1"/>
  <c r="C1813" i="34"/>
  <c r="C1901" i="34"/>
  <c r="C1852" i="34"/>
  <c r="H69" i="20" s="1"/>
  <c r="C1789" i="34"/>
  <c r="H68" i="20" s="1"/>
  <c r="F9" i="34" s="1"/>
  <c r="C1729" i="34"/>
  <c r="H67" i="20" s="1"/>
  <c r="C1699" i="34"/>
  <c r="C1476" i="34"/>
  <c r="C1349" i="34"/>
  <c r="G61" i="20" s="1"/>
  <c r="C1292" i="34"/>
  <c r="C1291" i="34"/>
  <c r="C1316" i="34"/>
  <c r="C1317" i="34"/>
  <c r="C1876" i="34" l="1"/>
  <c r="F108" i="20" s="1"/>
  <c r="G108" i="20"/>
  <c r="F38" i="34" s="1"/>
  <c r="C1477" i="34"/>
  <c r="F102" i="20" s="1"/>
  <c r="G102" i="20"/>
  <c r="C1700" i="34"/>
  <c r="F105" i="20" s="1"/>
  <c r="G105" i="20"/>
  <c r="C1902" i="34"/>
  <c r="N1906" i="34" s="1"/>
  <c r="C1904" i="34" s="1"/>
  <c r="G70" i="20" s="1"/>
  <c r="H70" i="20"/>
  <c r="C1814" i="34"/>
  <c r="F107" i="20" s="1"/>
  <c r="G107" i="20"/>
  <c r="C1730" i="34"/>
  <c r="C1853" i="34"/>
  <c r="N1857" i="34" s="1"/>
  <c r="C1623" i="34"/>
  <c r="N1627" i="34" s="1"/>
  <c r="C1790" i="34"/>
  <c r="N1794" i="34" s="1"/>
  <c r="C1293" i="34"/>
  <c r="H60" i="20" s="1"/>
  <c r="C1318" i="34"/>
  <c r="C2072" i="34"/>
  <c r="C2073" i="34"/>
  <c r="C2017" i="34"/>
  <c r="C2016" i="34"/>
  <c r="C1962" i="34"/>
  <c r="C1963" i="34"/>
  <c r="C1733" i="34" l="1"/>
  <c r="G67" i="20" s="1"/>
  <c r="C1319" i="34"/>
  <c r="F99" i="20" s="1"/>
  <c r="G99" i="20"/>
  <c r="C1855" i="34"/>
  <c r="C1792" i="34"/>
  <c r="C1625" i="34"/>
  <c r="C1294" i="34"/>
  <c r="N1298" i="34" s="1"/>
  <c r="C1259" i="34"/>
  <c r="C1260" i="34" s="1"/>
  <c r="C1234" i="34"/>
  <c r="H59" i="20" s="1"/>
  <c r="C2074" i="34"/>
  <c r="C1964" i="34"/>
  <c r="C2018" i="34"/>
  <c r="C1203" i="34"/>
  <c r="C1202" i="34"/>
  <c r="C2075" i="34" l="1"/>
  <c r="G73" i="20" s="1"/>
  <c r="H73" i="20"/>
  <c r="C2019" i="34"/>
  <c r="G72" i="20" s="1"/>
  <c r="H72" i="20"/>
  <c r="C1965" i="34"/>
  <c r="G71" i="20" s="1"/>
  <c r="H71" i="20"/>
  <c r="F98" i="20"/>
  <c r="G98" i="20"/>
  <c r="G65" i="20"/>
  <c r="G68" i="20"/>
  <c r="G69" i="20"/>
  <c r="C1296" i="34"/>
  <c r="C1235" i="34"/>
  <c r="N1239" i="34" s="1"/>
  <c r="C1204" i="34"/>
  <c r="C1181" i="34"/>
  <c r="H58" i="20" s="1"/>
  <c r="C1006" i="34"/>
  <c r="H55" i="20" s="1"/>
  <c r="G97" i="20" l="1"/>
  <c r="C1205" i="34"/>
  <c r="F97" i="20" s="1"/>
  <c r="G60" i="20"/>
  <c r="C1237" i="34"/>
  <c r="C1182" i="34"/>
  <c r="C1007" i="34"/>
  <c r="N1011" i="34" s="1"/>
  <c r="C1053" i="34"/>
  <c r="H56" i="20" s="1"/>
  <c r="C1029" i="34"/>
  <c r="C878" i="34"/>
  <c r="G91" i="20" l="1"/>
  <c r="C879" i="34"/>
  <c r="F91" i="20" s="1"/>
  <c r="N1186" i="34"/>
  <c r="C1030" i="34"/>
  <c r="F94" i="20" s="1"/>
  <c r="G94" i="20"/>
  <c r="G59" i="20"/>
  <c r="C1009" i="34"/>
  <c r="C1054" i="34"/>
  <c r="N1058" i="34" s="1"/>
  <c r="C589" i="34"/>
  <c r="G55" i="20" l="1"/>
  <c r="C1056" i="34"/>
  <c r="C588" i="34"/>
  <c r="G56" i="20" l="1"/>
  <c r="C694" i="34"/>
  <c r="H49" i="20" s="1"/>
  <c r="C646" i="34"/>
  <c r="H48" i="20" s="1"/>
  <c r="C669" i="34"/>
  <c r="C590" i="34"/>
  <c r="H47" i="20" s="1"/>
  <c r="C540" i="34"/>
  <c r="C541" i="34"/>
  <c r="C201" i="34"/>
  <c r="I109" i="34"/>
  <c r="C670" i="34" l="1"/>
  <c r="F87" i="20" s="1"/>
  <c r="G87" i="20"/>
  <c r="C647" i="34"/>
  <c r="N651" i="34" s="1"/>
  <c r="C591" i="34"/>
  <c r="N595" i="34" s="1"/>
  <c r="C695" i="34"/>
  <c r="N699" i="34" s="1"/>
  <c r="C542" i="34"/>
  <c r="C486" i="34"/>
  <c r="C485" i="34"/>
  <c r="C200" i="34"/>
  <c r="C202" i="34" s="1"/>
  <c r="C203" i="34" s="1"/>
  <c r="AH17" i="1"/>
  <c r="C543" i="34" l="1"/>
  <c r="N547" i="34" s="1"/>
  <c r="C545" i="34" s="1"/>
  <c r="G46" i="20" s="1"/>
  <c r="H46" i="20"/>
  <c r="N207" i="34"/>
  <c r="H41" i="20"/>
  <c r="C649" i="34"/>
  <c r="C697" i="34"/>
  <c r="C593" i="34"/>
  <c r="C507" i="34"/>
  <c r="C487" i="34"/>
  <c r="H45" i="20" s="1"/>
  <c r="F10" i="34" s="1"/>
  <c r="C416" i="34"/>
  <c r="H44" i="20" s="1"/>
  <c r="N133" i="34"/>
  <c r="C73" i="34"/>
  <c r="C58" i="30"/>
  <c r="C31" i="30"/>
  <c r="C17" i="30"/>
  <c r="H39" i="20" l="1"/>
  <c r="C74" i="34"/>
  <c r="N78" i="34" s="1"/>
  <c r="C76" i="34" s="1"/>
  <c r="G39" i="20" s="1"/>
  <c r="C508" i="34"/>
  <c r="F84" i="20" s="1"/>
  <c r="G84" i="20"/>
  <c r="F39" i="34" s="1"/>
  <c r="G47" i="20"/>
  <c r="G49" i="20"/>
  <c r="G48" i="20"/>
  <c r="D61" i="30"/>
  <c r="P24" i="1" s="1"/>
  <c r="I24" i="1" s="1"/>
  <c r="C131" i="34"/>
  <c r="G40" i="20" s="1"/>
  <c r="C205" i="34"/>
  <c r="G41" i="20" s="1"/>
  <c r="C488" i="34"/>
  <c r="N491" i="34" s="1"/>
  <c r="C265" i="34"/>
  <c r="G42" i="20" s="1"/>
  <c r="C417" i="34"/>
  <c r="N421" i="34" s="1"/>
  <c r="C15" i="29"/>
  <c r="C34" i="9"/>
  <c r="K24" i="1" l="1"/>
  <c r="C37" i="9"/>
  <c r="P19" i="1" s="1"/>
  <c r="AG24" i="1"/>
  <c r="C490" i="34"/>
  <c r="C419" i="34"/>
  <c r="C18" i="29"/>
  <c r="P26" i="1" s="1"/>
  <c r="AG26" i="1" s="1"/>
  <c r="C16" i="9"/>
  <c r="C19" i="9" s="1"/>
  <c r="AG19" i="1" l="1"/>
  <c r="F13" i="21"/>
  <c r="H13" i="21" s="1"/>
  <c r="L13" i="21" s="1"/>
  <c r="C15" i="22" s="1"/>
  <c r="T40" i="38" s="1"/>
  <c r="AZ40" i="38" s="1"/>
  <c r="G45" i="20"/>
  <c r="G44" i="20"/>
  <c r="P18" i="1"/>
  <c r="I37" i="1" s="1"/>
  <c r="C95" i="27"/>
  <c r="C94" i="27" s="1"/>
  <c r="C99" i="27" s="1"/>
  <c r="B90" i="27" s="1"/>
  <c r="AG18" i="1" l="1"/>
  <c r="AG27" i="1" s="1"/>
  <c r="C71" i="27"/>
  <c r="C98" i="27"/>
  <c r="C65" i="6"/>
  <c r="C64" i="6" s="1"/>
  <c r="C69" i="6" s="1"/>
  <c r="B58" i="6" s="1"/>
  <c r="C100" i="27" l="1"/>
  <c r="C73" i="27"/>
  <c r="C68" i="6"/>
  <c r="C38" i="6"/>
  <c r="F8" i="21"/>
  <c r="H8" i="21" s="1"/>
  <c r="F15" i="21"/>
  <c r="K12" i="1"/>
  <c r="D12" i="1"/>
  <c r="W10" i="1"/>
  <c r="O10" i="1"/>
  <c r="I10" i="1"/>
  <c r="B10" i="1"/>
  <c r="W9" i="1"/>
  <c r="O9" i="1"/>
  <c r="E9" i="1"/>
  <c r="B9" i="1"/>
  <c r="W13" i="1"/>
  <c r="S13" i="1"/>
  <c r="N13" i="1"/>
  <c r="K13" i="1"/>
  <c r="F13" i="1"/>
  <c r="D13" i="1"/>
  <c r="S12" i="1"/>
  <c r="C17" i="4"/>
  <c r="M30" i="1" s="1"/>
  <c r="K31" i="1" s="1"/>
  <c r="C72" i="3"/>
  <c r="C71" i="3" s="1"/>
  <c r="C76" i="3" s="1"/>
  <c r="B65" i="3" s="1"/>
  <c r="C46" i="3"/>
  <c r="C45" i="3" s="1"/>
  <c r="C50" i="3" s="1"/>
  <c r="B37" i="3" s="1"/>
  <c r="F30" i="20"/>
  <c r="J30" i="20" s="1"/>
  <c r="I10" i="21"/>
  <c r="K10" i="21" s="1"/>
  <c r="B4" i="22"/>
  <c r="B3" i="22"/>
  <c r="C101" i="27" l="1"/>
  <c r="F36" i="20" s="1"/>
  <c r="J31" i="20" s="1"/>
  <c r="H22" i="1" s="1"/>
  <c r="C74" i="27"/>
  <c r="F35" i="20" s="1"/>
  <c r="H15" i="21"/>
  <c r="L15" i="21" s="1"/>
  <c r="C17" i="22" s="1"/>
  <c r="T42" i="38" s="1"/>
  <c r="AZ42" i="38" s="1"/>
  <c r="C173" i="34"/>
  <c r="F79" i="20" s="1"/>
  <c r="F16" i="21"/>
  <c r="H16" i="21" s="1"/>
  <c r="L16" i="21" s="1"/>
  <c r="C18" i="22" s="1"/>
  <c r="T43" i="38" s="1"/>
  <c r="AZ43" i="38" s="1"/>
  <c r="C70" i="6"/>
  <c r="C40" i="6"/>
  <c r="C75" i="3"/>
  <c r="C49" i="3"/>
  <c r="F7" i="21"/>
  <c r="H7" i="21" s="1"/>
  <c r="AF22" i="1" l="1"/>
  <c r="C11" i="21" s="1"/>
  <c r="E11" i="21" s="1"/>
  <c r="C71" i="6"/>
  <c r="F32" i="20" s="1"/>
  <c r="C41" i="6"/>
  <c r="F31" i="20" s="1"/>
  <c r="M27" i="1"/>
  <c r="M28" i="1" s="1"/>
  <c r="H15" i="1"/>
  <c r="C77" i="3"/>
  <c r="C78" i="3" s="1"/>
  <c r="C51" i="3"/>
  <c r="C52" i="3" s="1"/>
  <c r="C55" i="2"/>
  <c r="C56" i="2" s="1"/>
  <c r="I6" i="21"/>
  <c r="K6" i="21" s="1"/>
  <c r="H21" i="1" l="1"/>
  <c r="AF21" i="1" s="1"/>
  <c r="AF15" i="1"/>
  <c r="F41" i="34"/>
  <c r="C44" i="34" s="1"/>
  <c r="G29" i="1"/>
  <c r="H20" i="1"/>
  <c r="H19" i="1"/>
  <c r="H18" i="1"/>
  <c r="H17" i="1"/>
  <c r="H16" i="1"/>
  <c r="C37" i="1" l="1"/>
  <c r="C10" i="21"/>
  <c r="E10" i="21" s="1"/>
  <c r="L10" i="21" s="1"/>
  <c r="C12" i="22" s="1"/>
  <c r="T37" i="38" s="1"/>
  <c r="AZ37" i="38" s="1"/>
  <c r="G76" i="20"/>
  <c r="F76" i="20"/>
  <c r="K32" i="20" s="1"/>
  <c r="AF16" i="1"/>
  <c r="AF18" i="1"/>
  <c r="C7" i="21" s="1"/>
  <c r="E7" i="21" s="1"/>
  <c r="L7" i="21" s="1"/>
  <c r="C9" i="22" s="1"/>
  <c r="T34" i="38" s="1"/>
  <c r="AZ34" i="38" s="1"/>
  <c r="AF19" i="1"/>
  <c r="C8" i="21" s="1"/>
  <c r="E8" i="21" s="1"/>
  <c r="L8" i="21" s="1"/>
  <c r="C10" i="22" s="1"/>
  <c r="T35" i="38" s="1"/>
  <c r="AZ35" i="38" s="1"/>
  <c r="AF20" i="1"/>
  <c r="C9" i="21" s="1"/>
  <c r="E9" i="21" s="1"/>
  <c r="L9" i="21" s="1"/>
  <c r="AF17" i="1"/>
  <c r="C6" i="21" s="1"/>
  <c r="E6" i="21" s="1"/>
  <c r="L6" i="21" s="1"/>
  <c r="C8" i="22" s="1"/>
  <c r="T33" i="38" s="1"/>
  <c r="AZ33" i="38" s="1"/>
  <c r="C4" i="21"/>
  <c r="E4" i="21" s="1"/>
  <c r="L4" i="21" s="1"/>
  <c r="C6" i="22" s="1"/>
  <c r="T31" i="38" s="1"/>
  <c r="AZ31" i="38" s="1"/>
  <c r="C5" i="21" l="1"/>
  <c r="E5" i="21" s="1"/>
  <c r="L5" i="21" s="1"/>
  <c r="C7" i="22" s="1"/>
  <c r="T32" i="38" s="1"/>
  <c r="AZ32" i="38" s="1"/>
  <c r="AF27" i="1"/>
  <c r="E27" i="1" s="1"/>
  <c r="Y23" i="1"/>
  <c r="C11" i="22"/>
  <c r="T36" i="38" s="1"/>
  <c r="AZ36" i="38" s="1"/>
  <c r="AH23" i="1" l="1"/>
  <c r="I12" i="21" s="1"/>
  <c r="K12" i="21" s="1"/>
  <c r="L12" i="21" s="1"/>
  <c r="C14" i="22" s="1"/>
  <c r="T39" i="38" s="1"/>
  <c r="AZ39" i="38" s="1"/>
  <c r="C742" i="34"/>
  <c r="C741" i="34"/>
  <c r="C743" i="34" l="1"/>
  <c r="H50" i="20" s="1"/>
  <c r="C744" i="34" l="1"/>
  <c r="N748" i="34" s="1"/>
  <c r="C746" i="34" l="1"/>
  <c r="C855" i="34"/>
  <c r="C856" i="34" l="1"/>
  <c r="N861" i="34" s="1"/>
  <c r="C858" i="34" s="1"/>
  <c r="H52" i="20"/>
  <c r="G50" i="20"/>
  <c r="G52" i="20" l="1"/>
  <c r="C564" i="34" l="1"/>
  <c r="C565" i="34" l="1"/>
  <c r="G85" i="20" s="1"/>
  <c r="C566" i="34" l="1"/>
  <c r="F85" i="20" l="1"/>
  <c r="E28" i="1"/>
  <c r="C14" i="21" l="1"/>
  <c r="E14" i="21" s="1"/>
  <c r="L14" i="21" s="1"/>
  <c r="D29" i="1"/>
  <c r="C16" i="22" l="1"/>
  <c r="T41" i="38" l="1"/>
  <c r="AZ41" i="38" s="1"/>
  <c r="C1184" i="34"/>
  <c r="F8" i="34" l="1"/>
  <c r="F12" i="34" s="1"/>
  <c r="C26" i="34" s="1"/>
  <c r="C27" i="34" s="1"/>
  <c r="N31" i="34" s="1"/>
  <c r="C29" i="34" s="1"/>
  <c r="G38" i="20" s="1"/>
  <c r="K31" i="20" s="1"/>
  <c r="G58" i="20"/>
  <c r="H38" i="20" l="1"/>
  <c r="Y22" i="1"/>
  <c r="Q37" i="1" s="1"/>
  <c r="AH22" i="1" l="1"/>
  <c r="I11" i="21" l="1"/>
  <c r="K11" i="21" s="1"/>
  <c r="L11" i="21" s="1"/>
  <c r="L17" i="21" s="1"/>
  <c r="AH27" i="1"/>
  <c r="V27" i="1" s="1"/>
  <c r="V28" i="1" s="1"/>
  <c r="N12" i="21" l="1"/>
  <c r="N6" i="21"/>
  <c r="N5" i="21"/>
  <c r="N13" i="21"/>
  <c r="N8" i="21"/>
  <c r="N15" i="21"/>
  <c r="N14" i="21"/>
  <c r="N7" i="21"/>
  <c r="N10" i="21"/>
  <c r="N9" i="21"/>
  <c r="N4" i="21"/>
  <c r="N16" i="21"/>
  <c r="K29" i="1"/>
  <c r="O29" i="1"/>
  <c r="C13" i="22"/>
  <c r="N11" i="21"/>
  <c r="T38" i="38" l="1"/>
  <c r="AZ38" i="38" s="1"/>
  <c r="C19" i="22"/>
  <c r="T44" i="38" s="1"/>
  <c r="N31" i="1"/>
  <c r="W31" i="1" s="1"/>
  <c r="F31" i="1"/>
  <c r="K27" i="38" l="1"/>
  <c r="AZ44" i="38"/>
  <c r="AQ2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51" authorId="0" shapeId="0" xr:uid="{00000000-0006-0000-0400-000001000000}">
      <text>
        <r>
          <rPr>
            <b/>
            <sz val="9"/>
            <color indexed="81"/>
            <rFont val="MS P ゴシック"/>
            <family val="3"/>
            <charset val="128"/>
          </rPr>
          <t>Administrator:</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1" authorId="0" shapeId="0" xr:uid="{00000000-0006-0000-0B00-000001000000}">
      <text>
        <r>
          <rPr>
            <b/>
            <sz val="9"/>
            <color indexed="10"/>
            <rFont val="MS P ゴシック"/>
            <family val="3"/>
            <charset val="128"/>
          </rPr>
          <t>災害時工期内検査実施時　○</t>
        </r>
      </text>
    </comment>
    <comment ref="C31" authorId="0" shapeId="0" xr:uid="{00000000-0006-0000-0B00-000002000000}">
      <text>
        <r>
          <rPr>
            <b/>
            <sz val="9"/>
            <color indexed="10"/>
            <rFont val="MS P ゴシック"/>
            <family val="3"/>
            <charset val="128"/>
          </rPr>
          <t>建災防安全パトロールにおける
現場提供　○</t>
        </r>
      </text>
    </comment>
    <comment ref="C41" authorId="0" shapeId="0" xr:uid="{00000000-0006-0000-0B00-000003000000}">
      <text>
        <r>
          <rPr>
            <sz val="9"/>
            <color indexed="81"/>
            <rFont val="MS P ゴシック"/>
            <family val="3"/>
            <charset val="128"/>
          </rPr>
          <t xml:space="preserve">どれか一つを必ず選択する。
</t>
        </r>
        <r>
          <rPr>
            <b/>
            <sz val="9"/>
            <color indexed="10"/>
            <rFont val="MS P ゴシック"/>
            <family val="3"/>
            <charset val="128"/>
          </rPr>
          <t>２つ以上選ばない。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8" authorId="0" shapeId="0" xr:uid="{00000000-0006-0000-0C00-000001000000}">
      <text>
        <r>
          <rPr>
            <b/>
            <sz val="9"/>
            <color indexed="10"/>
            <rFont val="MS P ゴシック"/>
            <family val="3"/>
            <charset val="128"/>
          </rPr>
          <t>災害時における臨機の措置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1" authorId="0" shapeId="0" xr:uid="{00000000-0006-0000-0D00-000001000000}">
      <text>
        <r>
          <rPr>
            <b/>
            <sz val="9"/>
            <color indexed="10"/>
            <rFont val="MS P ゴシック"/>
            <family val="3"/>
            <charset val="128"/>
          </rPr>
          <t>災害工事受注時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3" authorId="0" shapeId="0" xr:uid="{00000000-0006-0000-1000-000001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２つ以上選ばない。</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20" authorId="0" shapeId="0" xr:uid="{00000000-0006-0000-1100-000001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57" authorId="0" shapeId="0" xr:uid="{00000000-0006-0000-1100-000002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16" authorId="0" shapeId="0" xr:uid="{00000000-0006-0000-1100-000003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86" authorId="0" shapeId="0" xr:uid="{00000000-0006-0000-1100-000004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247" authorId="0" shapeId="0" xr:uid="{00000000-0006-0000-1100-000005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302" authorId="0" shapeId="0" xr:uid="{00000000-0006-0000-1100-000006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364" authorId="0" shapeId="0" xr:uid="{00000000-0006-0000-1100-000007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473" authorId="0" shapeId="0" xr:uid="{00000000-0006-0000-1100-000008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529" authorId="0" shapeId="0" xr:uid="{00000000-0006-0000-1100-000009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579" authorId="0" shapeId="0" xr:uid="{00000000-0006-0000-1100-00000A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628" authorId="0" shapeId="0" xr:uid="{00000000-0006-0000-1100-00000B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684" authorId="0" shapeId="0" xr:uid="{00000000-0006-0000-1100-00000C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731" authorId="0" shapeId="0" xr:uid="{00000000-0006-0000-1100-00000D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780" authorId="0" shapeId="0" xr:uid="{00000000-0006-0000-1100-00000E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841" authorId="0" shapeId="0" xr:uid="{00000000-0006-0000-1100-00000F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894" authorId="0" shapeId="0" xr:uid="{00000000-0006-0000-1100-000010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944" authorId="0" shapeId="0" xr:uid="{00000000-0006-0000-1100-000011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995" authorId="0" shapeId="0" xr:uid="{00000000-0006-0000-1100-000012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043" authorId="0" shapeId="0" xr:uid="{00000000-0006-0000-1100-000013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090" authorId="0" shapeId="0" xr:uid="{00000000-0006-0000-1100-000014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141" authorId="0" shapeId="0" xr:uid="{00000000-0006-0000-1100-000015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223" authorId="0" shapeId="0" xr:uid="{00000000-0006-0000-1100-000016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282" authorId="0" shapeId="0" xr:uid="{00000000-0006-0000-1100-000017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335" authorId="0" shapeId="0" xr:uid="{00000000-0006-0000-1100-000018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388" authorId="0" shapeId="0" xr:uid="{00000000-0006-0000-1100-000019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441" authorId="0" shapeId="0" xr:uid="{00000000-0006-0000-1100-00001A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493" authorId="0" shapeId="0" xr:uid="{00000000-0006-0000-1100-00001B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543" authorId="0" shapeId="0" xr:uid="{00000000-0006-0000-1100-00001C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659" authorId="0" shapeId="0" xr:uid="{00000000-0006-0000-1100-00001D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778" authorId="0" shapeId="0" xr:uid="{00000000-0006-0000-1100-00001E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837" authorId="0" shapeId="0" xr:uid="{00000000-0006-0000-1100-00001F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 ref="I1890" authorId="0" shapeId="0" xr:uid="{00000000-0006-0000-1100-000020000000}">
      <text>
        <r>
          <rPr>
            <b/>
            <sz val="9"/>
            <color indexed="81"/>
            <rFont val="MS P ゴシック"/>
            <family val="3"/>
            <charset val="128"/>
          </rPr>
          <t xml:space="preserve">「ばらつきの評価」について、どれか一つを必ず選択する。
</t>
        </r>
        <r>
          <rPr>
            <b/>
            <sz val="9"/>
            <color indexed="10"/>
            <rFont val="MS P ゴシック"/>
            <family val="3"/>
            <charset val="128"/>
          </rPr>
          <t>複数選ばない。</t>
        </r>
      </text>
    </comment>
  </commentList>
</comments>
</file>

<file path=xl/sharedStrings.xml><?xml version="1.0" encoding="utf-8"?>
<sst xmlns="http://schemas.openxmlformats.org/spreadsheetml/2006/main" count="6162" uniqueCount="2172">
  <si>
    <t>工　　期</t>
    <rPh sb="0" eb="1">
      <t>コウ</t>
    </rPh>
    <rPh sb="3" eb="4">
      <t>キ</t>
    </rPh>
    <phoneticPr fontId="3"/>
  </si>
  <si>
    <t>工事番号</t>
    <rPh sb="0" eb="2">
      <t>コウジ</t>
    </rPh>
    <rPh sb="2" eb="4">
      <t>バンゴウ</t>
    </rPh>
    <phoneticPr fontId="3"/>
  </si>
  <si>
    <t>現場代理人氏名</t>
    <rPh sb="0" eb="2">
      <t>ゲンバ</t>
    </rPh>
    <rPh sb="2" eb="5">
      <t>ダイリニン</t>
    </rPh>
    <rPh sb="5" eb="7">
      <t>シメイ</t>
    </rPh>
    <phoneticPr fontId="3"/>
  </si>
  <si>
    <t>請負代金額</t>
    <rPh sb="0" eb="2">
      <t>ウケオイ</t>
    </rPh>
    <rPh sb="2" eb="3">
      <t>ダイ</t>
    </rPh>
    <rPh sb="3" eb="5">
      <t>キンガク</t>
    </rPh>
    <phoneticPr fontId="3"/>
  </si>
  <si>
    <t>検査完了日</t>
    <rPh sb="0" eb="2">
      <t>ケンサ</t>
    </rPh>
    <rPh sb="2" eb="5">
      <t>カンリョウビ</t>
    </rPh>
    <phoneticPr fontId="3"/>
  </si>
  <si>
    <t>～</t>
    <phoneticPr fontId="3"/>
  </si>
  <si>
    <t>評定</t>
    <rPh sb="0" eb="2">
      <t>ヒョウテイ</t>
    </rPh>
    <phoneticPr fontId="3"/>
  </si>
  <si>
    <t>工事名</t>
    <rPh sb="0" eb="2">
      <t>コウジ</t>
    </rPh>
    <rPh sb="2" eb="3">
      <t>メイ</t>
    </rPh>
    <phoneticPr fontId="3"/>
  </si>
  <si>
    <t>工期</t>
    <rPh sb="0" eb="2">
      <t>コウキ</t>
    </rPh>
    <phoneticPr fontId="3"/>
  </si>
  <si>
    <t>評定の結果</t>
    <rPh sb="0" eb="2">
      <t>ヒョウテイ</t>
    </rPh>
    <rPh sb="3" eb="5">
      <t>ケッカ</t>
    </rPh>
    <phoneticPr fontId="3"/>
  </si>
  <si>
    <t>合否の判定</t>
    <rPh sb="0" eb="2">
      <t>ゴウヒ</t>
    </rPh>
    <rPh sb="3" eb="5">
      <t>ハンテイ</t>
    </rPh>
    <phoneticPr fontId="3"/>
  </si>
  <si>
    <t>監督員</t>
    <rPh sb="0" eb="3">
      <t>カントクイン</t>
    </rPh>
    <phoneticPr fontId="3"/>
  </si>
  <si>
    <t>検査員</t>
    <rPh sb="0" eb="3">
      <t>ケンサイン</t>
    </rPh>
    <phoneticPr fontId="3"/>
  </si>
  <si>
    <t>○</t>
    <phoneticPr fontId="3"/>
  </si>
  <si>
    <t>Ⅱ.工程管理</t>
    <rPh sb="2" eb="4">
      <t>コウテイ</t>
    </rPh>
    <rPh sb="4" eb="6">
      <t>カンリ</t>
    </rPh>
    <phoneticPr fontId="3"/>
  </si>
  <si>
    <t>～</t>
    <phoneticPr fontId="3"/>
  </si>
  <si>
    <t>必須</t>
    <rPh sb="0" eb="2">
      <t>ヒッス</t>
    </rPh>
    <phoneticPr fontId="3"/>
  </si>
  <si>
    <t>評定点（65+加減点合計）※１</t>
    <rPh sb="0" eb="2">
      <t>ヒョウテイ</t>
    </rPh>
    <rPh sb="2" eb="3">
      <t>テン</t>
    </rPh>
    <rPh sb="7" eb="9">
      <t>カゲン</t>
    </rPh>
    <rPh sb="9" eb="10">
      <t>テン</t>
    </rPh>
    <rPh sb="10" eb="12">
      <t>ゴウケイ</t>
    </rPh>
    <phoneticPr fontId="3"/>
  </si>
  <si>
    <t>④評定</t>
    <rPh sb="1" eb="3">
      <t>ヒョウテイ</t>
    </rPh>
    <phoneticPr fontId="3"/>
  </si>
  <si>
    <t>２．削除項目のある場合は削除後の評価項目数を母数として、比率（％）計算の値で評定する。</t>
    <rPh sb="2" eb="4">
      <t>サクジョ</t>
    </rPh>
    <rPh sb="4" eb="6">
      <t>コウモク</t>
    </rPh>
    <rPh sb="9" eb="11">
      <t>バアイ</t>
    </rPh>
    <rPh sb="12" eb="14">
      <t>サクジョ</t>
    </rPh>
    <rPh sb="14" eb="15">
      <t>ゴ</t>
    </rPh>
    <rPh sb="16" eb="18">
      <t>ヒョウカ</t>
    </rPh>
    <rPh sb="18" eb="21">
      <t>コウモクスウ</t>
    </rPh>
    <rPh sb="22" eb="24">
      <t>ボスウ</t>
    </rPh>
    <rPh sb="28" eb="30">
      <t>ヒリツ</t>
    </rPh>
    <rPh sb="33" eb="35">
      <t>ケイサン</t>
    </rPh>
    <rPh sb="36" eb="37">
      <t>アタイ</t>
    </rPh>
    <rPh sb="38" eb="40">
      <t>ヒョウテイ</t>
    </rPh>
    <phoneticPr fontId="3"/>
  </si>
  <si>
    <t>①評定</t>
    <rPh sb="1" eb="3">
      <t>ヒョウテイ</t>
    </rPh>
    <phoneticPr fontId="3"/>
  </si>
  <si>
    <t>②評定</t>
    <rPh sb="1" eb="3">
      <t>ヒョウテイ</t>
    </rPh>
    <phoneticPr fontId="3"/>
  </si>
  <si>
    <t>［記入方法］該当する項目に○を記入する。</t>
    <rPh sb="1" eb="3">
      <t>キニュウ</t>
    </rPh>
    <rPh sb="3" eb="5">
      <t>ホウホウ</t>
    </rPh>
    <rPh sb="6" eb="8">
      <t>ガイトウ</t>
    </rPh>
    <rPh sb="10" eb="12">
      <t>コウモク</t>
    </rPh>
    <rPh sb="15" eb="17">
      <t>キニュウ</t>
    </rPh>
    <phoneticPr fontId="3"/>
  </si>
  <si>
    <t>ｂ</t>
    <phoneticPr fontId="3"/>
  </si>
  <si>
    <t>ｃ</t>
    <phoneticPr fontId="3"/>
  </si>
  <si>
    <t>ｄ</t>
    <phoneticPr fontId="3"/>
  </si>
  <si>
    <t>細　　別</t>
    <rPh sb="0" eb="1">
      <t>ホソ</t>
    </rPh>
    <rPh sb="3" eb="4">
      <t>ベツ</t>
    </rPh>
    <phoneticPr fontId="3"/>
  </si>
  <si>
    <t>項　　目　　別　　評　　定　　点</t>
    <rPh sb="0" eb="1">
      <t>コウ</t>
    </rPh>
    <rPh sb="3" eb="4">
      <t>メ</t>
    </rPh>
    <rPh sb="6" eb="7">
      <t>ベツ</t>
    </rPh>
    <rPh sb="9" eb="10">
      <t>ヒョウ</t>
    </rPh>
    <rPh sb="12" eb="13">
      <t>サダム</t>
    </rPh>
    <rPh sb="15" eb="16">
      <t>テン</t>
    </rPh>
    <phoneticPr fontId="3"/>
  </si>
  <si>
    <t>様式第1号</t>
    <rPh sb="0" eb="2">
      <t>ヨウシキ</t>
    </rPh>
    <rPh sb="2" eb="3">
      <t>ダイ</t>
    </rPh>
    <rPh sb="4" eb="5">
      <t>ゴウ</t>
    </rPh>
    <phoneticPr fontId="3"/>
  </si>
  <si>
    <t>検査監</t>
    <rPh sb="0" eb="2">
      <t>ケンサ</t>
    </rPh>
    <rPh sb="2" eb="3">
      <t>カン</t>
    </rPh>
    <phoneticPr fontId="3"/>
  </si>
  <si>
    <t>　考査項目</t>
  </si>
  <si>
    <t>　細　　別</t>
  </si>
  <si>
    <t>Ⅰ.創意工夫</t>
  </si>
  <si>
    <t>－１５点</t>
    <phoneticPr fontId="3"/>
  </si>
  <si>
    <t>－１３点</t>
    <phoneticPr fontId="3"/>
  </si>
  <si>
    <t>－１０点</t>
    <phoneticPr fontId="3"/>
  </si>
  <si>
    <t>－　８点</t>
    <phoneticPr fontId="3"/>
  </si>
  <si>
    <t>－　５点</t>
    <phoneticPr fontId="3"/>
  </si>
  <si>
    <t>－　３点</t>
    <phoneticPr fontId="3"/>
  </si>
  <si>
    <t xml:space="preserve"> ｃ</t>
    <phoneticPr fontId="3"/>
  </si>
  <si>
    <t>Ⅱ.工程管理</t>
  </si>
  <si>
    <t xml:space="preserve"> </t>
  </si>
  <si>
    <t>評価</t>
    <rPh sb="0" eb="2">
      <t>ヒョウカ</t>
    </rPh>
    <phoneticPr fontId="3"/>
  </si>
  <si>
    <t>1．施工体制</t>
    <rPh sb="2" eb="4">
      <t>セコウ</t>
    </rPh>
    <rPh sb="4" eb="6">
      <t>タイセイ</t>
    </rPh>
    <phoneticPr fontId="3"/>
  </si>
  <si>
    <t>Ⅰ.施工体制一般</t>
    <rPh sb="2" eb="4">
      <t>セコウ</t>
    </rPh>
    <rPh sb="4" eb="6">
      <t>タイセイ</t>
    </rPh>
    <rPh sb="6" eb="8">
      <t>イッパン</t>
    </rPh>
    <phoneticPr fontId="3"/>
  </si>
  <si>
    <t>入力リスト</t>
    <rPh sb="0" eb="2">
      <t>ニュウリョク</t>
    </rPh>
    <phoneticPr fontId="3"/>
  </si>
  <si>
    <t>○</t>
    <phoneticPr fontId="3"/>
  </si>
  <si>
    <t>×</t>
    <phoneticPr fontId="3"/>
  </si>
  <si>
    <t>　</t>
    <phoneticPr fontId="3"/>
  </si>
  <si>
    <t>○：該当する</t>
    <rPh sb="2" eb="4">
      <t>ガイトウ</t>
    </rPh>
    <phoneticPr fontId="3"/>
  </si>
  <si>
    <t>×：該当しない</t>
    <rPh sb="2" eb="4">
      <t>ガイトウ</t>
    </rPh>
    <phoneticPr fontId="3"/>
  </si>
  <si>
    <t>空白：評価対象外</t>
    <rPh sb="0" eb="2">
      <t>クウハク</t>
    </rPh>
    <rPh sb="3" eb="5">
      <t>ヒョウカ</t>
    </rPh>
    <rPh sb="5" eb="8">
      <t>タイショウガイ</t>
    </rPh>
    <phoneticPr fontId="3"/>
  </si>
  <si>
    <t>①評価数（○）</t>
    <rPh sb="1" eb="3">
      <t>ヒョウカ</t>
    </rPh>
    <rPh sb="3" eb="4">
      <t>スウ</t>
    </rPh>
    <phoneticPr fontId="3"/>
  </si>
  <si>
    <t>②対象項目（○、×）</t>
    <rPh sb="1" eb="3">
      <t>タイショウ</t>
    </rPh>
    <rPh sb="3" eb="5">
      <t>コウモク</t>
    </rPh>
    <phoneticPr fontId="3"/>
  </si>
  <si>
    <t>③評価値（①/②）</t>
    <rPh sb="1" eb="3">
      <t>ヒョウカ</t>
    </rPh>
    <rPh sb="3" eb="4">
      <t>チ</t>
    </rPh>
    <phoneticPr fontId="3"/>
  </si>
  <si>
    <t>１．当該「評価対象項目」のうち、評価対象外の項目は削除する。</t>
    <rPh sb="2" eb="4">
      <t>トウガイ</t>
    </rPh>
    <rPh sb="5" eb="7">
      <t>ヒョウカ</t>
    </rPh>
    <rPh sb="7" eb="9">
      <t>タイショウ</t>
    </rPh>
    <rPh sb="9" eb="11">
      <t>コウモク</t>
    </rPh>
    <rPh sb="16" eb="18">
      <t>ヒョウカ</t>
    </rPh>
    <rPh sb="18" eb="21">
      <t>タイショウガイ</t>
    </rPh>
    <rPh sb="22" eb="24">
      <t>コウモク</t>
    </rPh>
    <rPh sb="25" eb="27">
      <t>サクジョ</t>
    </rPh>
    <phoneticPr fontId="3"/>
  </si>
  <si>
    <t>３．評価値（　　％）＝（　　）評価値／（　　）対象評価項目数</t>
    <rPh sb="2" eb="4">
      <t>ヒョウカ</t>
    </rPh>
    <rPh sb="4" eb="5">
      <t>チ</t>
    </rPh>
    <rPh sb="15" eb="17">
      <t>ヒョウカ</t>
    </rPh>
    <rPh sb="17" eb="18">
      <t>チ</t>
    </rPh>
    <rPh sb="23" eb="25">
      <t>タイショウ</t>
    </rPh>
    <rPh sb="25" eb="27">
      <t>ヒョウカ</t>
    </rPh>
    <rPh sb="27" eb="30">
      <t>コウモクスウ</t>
    </rPh>
    <phoneticPr fontId="3"/>
  </si>
  <si>
    <t>Ⅱ.配置技術者</t>
    <rPh sb="2" eb="4">
      <t>ハイチ</t>
    </rPh>
    <rPh sb="4" eb="6">
      <t>ギジュツ</t>
    </rPh>
    <rPh sb="6" eb="7">
      <t>シャ</t>
    </rPh>
    <phoneticPr fontId="3"/>
  </si>
  <si>
    <t>（現場代理人等）</t>
    <phoneticPr fontId="3"/>
  </si>
  <si>
    <t>Ｅ</t>
    <phoneticPr fontId="3"/>
  </si>
  <si>
    <t>Ｄ</t>
    <phoneticPr fontId="3"/>
  </si>
  <si>
    <t>Ｃ</t>
    <phoneticPr fontId="3"/>
  </si>
  <si>
    <t>Ｂ</t>
    <phoneticPr fontId="3"/>
  </si>
  <si>
    <t>Ａ</t>
    <phoneticPr fontId="3"/>
  </si>
  <si>
    <t>評　　　価</t>
    <rPh sb="0" eb="1">
      <t>ヒョウ</t>
    </rPh>
    <rPh sb="4" eb="5">
      <t>アタイ</t>
    </rPh>
    <phoneticPr fontId="3"/>
  </si>
  <si>
    <t>○</t>
    <phoneticPr fontId="3"/>
  </si>
  <si>
    <t>×</t>
    <phoneticPr fontId="3"/>
  </si>
  <si>
    <t>a</t>
    <phoneticPr fontId="3"/>
  </si>
  <si>
    <t>該当する項目（a～e）を直接入力</t>
    <rPh sb="0" eb="2">
      <t>ガイトウ</t>
    </rPh>
    <rPh sb="4" eb="6">
      <t>コウモク</t>
    </rPh>
    <rPh sb="12" eb="14">
      <t>チョクセツ</t>
    </rPh>
    <rPh sb="14" eb="16">
      <t>ニュウリョク</t>
    </rPh>
    <phoneticPr fontId="3"/>
  </si>
  <si>
    <t>a</t>
    <phoneticPr fontId="3"/>
  </si>
  <si>
    <t>b</t>
    <phoneticPr fontId="3"/>
  </si>
  <si>
    <t>c</t>
    <phoneticPr fontId="3"/>
  </si>
  <si>
    <t>d</t>
    <phoneticPr fontId="3"/>
  </si>
  <si>
    <t>e</t>
    <phoneticPr fontId="3"/>
  </si>
  <si>
    <t>Ⅰ.出来形</t>
    <rPh sb="2" eb="4">
      <t>デキ</t>
    </rPh>
    <rPh sb="4" eb="5">
      <t>カタ</t>
    </rPh>
    <phoneticPr fontId="3"/>
  </si>
  <si>
    <t>③</t>
    <phoneticPr fontId="3"/>
  </si>
  <si>
    <t>e</t>
    <phoneticPr fontId="3"/>
  </si>
  <si>
    <t>d</t>
    <phoneticPr fontId="3"/>
  </si>
  <si>
    <t>　</t>
    <phoneticPr fontId="3"/>
  </si>
  <si>
    <t>評点</t>
    <rPh sb="0" eb="2">
      <t>ヒョウテン</t>
    </rPh>
    <phoneticPr fontId="3"/>
  </si>
  <si>
    <t>監督員
評価</t>
    <rPh sb="0" eb="3">
      <t>カントクイン</t>
    </rPh>
    <rPh sb="4" eb="6">
      <t>ヒョウカ</t>
    </rPh>
    <phoneticPr fontId="3"/>
  </si>
  <si>
    <t>検査員
評価</t>
    <rPh sb="0" eb="3">
      <t>ケンサイン</t>
    </rPh>
    <rPh sb="4" eb="6">
      <t>ヒョウカ</t>
    </rPh>
    <phoneticPr fontId="3"/>
  </si>
  <si>
    <t xml:space="preserve"> </t>
    <phoneticPr fontId="3"/>
  </si>
  <si>
    <t>Ⅰ．創意工夫</t>
    <rPh sb="2" eb="4">
      <t>ソウイ</t>
    </rPh>
    <rPh sb="4" eb="6">
      <t>クフウ</t>
    </rPh>
    <phoneticPr fontId="3"/>
  </si>
  <si>
    <t>Ⅰ．地域への貢献度</t>
    <rPh sb="2" eb="4">
      <t>チイキ</t>
    </rPh>
    <rPh sb="6" eb="9">
      <t>コウケンド</t>
    </rPh>
    <phoneticPr fontId="3"/>
  </si>
  <si>
    <t>係長</t>
    <rPh sb="0" eb="2">
      <t>カカリチョウ</t>
    </rPh>
    <phoneticPr fontId="3"/>
  </si>
  <si>
    <t>(①</t>
    <phoneticPr fontId="3"/>
  </si>
  <si>
    <t>点）　×</t>
    <rPh sb="0" eb="1">
      <t>テン</t>
    </rPh>
    <phoneticPr fontId="3"/>
  </si>
  <si>
    <t>0.4 ＋（②</t>
    <phoneticPr fontId="3"/>
  </si>
  <si>
    <t>①</t>
    <phoneticPr fontId="3"/>
  </si>
  <si>
    <t>②</t>
    <phoneticPr fontId="3"/>
  </si>
  <si>
    <t>0.2＋（③</t>
    <phoneticPr fontId="3"/>
  </si>
  <si>
    <t>0.4　＝</t>
    <phoneticPr fontId="3"/>
  </si>
  <si>
    <t>（６．評定点計</t>
    <rPh sb="3" eb="5">
      <t>ヒョウテイ</t>
    </rPh>
    <rPh sb="5" eb="6">
      <t>テン</t>
    </rPh>
    <rPh sb="6" eb="7">
      <t>ケイ</t>
    </rPh>
    <phoneticPr fontId="3"/>
  </si>
  <si>
    <t>点）　　－</t>
    <rPh sb="0" eb="1">
      <t>テン</t>
    </rPh>
    <phoneticPr fontId="3"/>
  </si>
  <si>
    <t>（７．法令遵守等</t>
    <rPh sb="3" eb="5">
      <t>ホウレイ</t>
    </rPh>
    <rPh sb="5" eb="7">
      <t>ジュンシュ</t>
    </rPh>
    <rPh sb="7" eb="8">
      <t>トウ</t>
    </rPh>
    <phoneticPr fontId="3"/>
  </si>
  <si>
    <t>点）　　＝</t>
    <rPh sb="0" eb="1">
      <t>テン</t>
    </rPh>
    <phoneticPr fontId="3"/>
  </si>
  <si>
    <t>リスト</t>
    <phoneticPr fontId="3"/>
  </si>
  <si>
    <t>12.工種区分　Ⅰ.出来形</t>
    <rPh sb="3" eb="5">
      <t>コウシュ</t>
    </rPh>
    <rPh sb="5" eb="7">
      <t>クブン</t>
    </rPh>
    <rPh sb="10" eb="13">
      <t>デキガタ</t>
    </rPh>
    <phoneticPr fontId="3"/>
  </si>
  <si>
    <t>13.工種区分　Ⅱ.品質</t>
    <rPh sb="3" eb="5">
      <t>コウシュ</t>
    </rPh>
    <rPh sb="5" eb="7">
      <t>クブン</t>
    </rPh>
    <rPh sb="10" eb="12">
      <t>ヒンシツ</t>
    </rPh>
    <phoneticPr fontId="3"/>
  </si>
  <si>
    <t>14.工種区分　Ⅲ.出来ばえ</t>
    <rPh sb="3" eb="5">
      <t>コウシュ</t>
    </rPh>
    <rPh sb="5" eb="7">
      <t>クブン</t>
    </rPh>
    <rPh sb="10" eb="12">
      <t>デキ</t>
    </rPh>
    <phoneticPr fontId="3"/>
  </si>
  <si>
    <t>12 植栽工事</t>
    <rPh sb="3" eb="5">
      <t>ショクサイ</t>
    </rPh>
    <rPh sb="5" eb="7">
      <t>コウジ</t>
    </rPh>
    <phoneticPr fontId="3"/>
  </si>
  <si>
    <t>a</t>
    <phoneticPr fontId="3"/>
  </si>
  <si>
    <t>b</t>
    <phoneticPr fontId="3"/>
  </si>
  <si>
    <t xml:space="preserve"> </t>
    <phoneticPr fontId="3"/>
  </si>
  <si>
    <t>　</t>
  </si>
  <si>
    <t>主任監督員</t>
    <rPh sb="0" eb="2">
      <t>シュニン</t>
    </rPh>
    <rPh sb="2" eb="5">
      <t>カントクイン</t>
    </rPh>
    <phoneticPr fontId="3"/>
  </si>
  <si>
    <t>一般監督員</t>
    <rPh sb="0" eb="2">
      <t>イッパン</t>
    </rPh>
    <rPh sb="2" eb="5">
      <t>カントクイン</t>
    </rPh>
    <phoneticPr fontId="3"/>
  </si>
  <si>
    <t>c</t>
    <phoneticPr fontId="3"/>
  </si>
  <si>
    <t>点数</t>
    <rPh sb="0" eb="2">
      <t>テンスウ</t>
    </rPh>
    <phoneticPr fontId="3"/>
  </si>
  <si>
    <t>／ 100点</t>
    <rPh sb="5" eb="6">
      <t>テン</t>
    </rPh>
    <phoneticPr fontId="3"/>
  </si>
  <si>
    <t>７.法令遵守等</t>
    <phoneticPr fontId="3"/>
  </si>
  <si>
    <t>　　　　　　　　　　　　　　　措　　置　　内　　容</t>
  </si>
  <si>
    <t>評価値</t>
    <rPh sb="0" eb="2">
      <t>ヒョウカ</t>
    </rPh>
    <rPh sb="2" eb="3">
      <t>チ</t>
    </rPh>
    <phoneticPr fontId="3"/>
  </si>
  <si>
    <t>　【上記で評価する場合の適応事例】</t>
  </si>
  <si>
    <t>Ⅰ.出来形</t>
    <rPh sb="2" eb="4">
      <t>デキ</t>
    </rPh>
    <rPh sb="4" eb="5">
      <t>ガタ</t>
    </rPh>
    <phoneticPr fontId="3"/>
  </si>
  <si>
    <t>ｄ</t>
    <phoneticPr fontId="3"/>
  </si>
  <si>
    <t>+2.0</t>
    <phoneticPr fontId="3"/>
  </si>
  <si>
    <t>評定項目</t>
    <rPh sb="0" eb="2">
      <t>ヒョウテイ</t>
    </rPh>
    <rPh sb="2" eb="4">
      <t>コウモク</t>
    </rPh>
    <phoneticPr fontId="3"/>
  </si>
  <si>
    <t>細　　　　　別</t>
    <rPh sb="0" eb="1">
      <t>ホソ</t>
    </rPh>
    <rPh sb="6" eb="7">
      <t>ベツ</t>
    </rPh>
    <phoneticPr fontId="3"/>
  </si>
  <si>
    <t>５．社会性等（加点のみ）</t>
    <rPh sb="2" eb="5">
      <t>シャカイセイ</t>
    </rPh>
    <rPh sb="5" eb="6">
      <t>トウ</t>
    </rPh>
    <rPh sb="7" eb="9">
      <t>カテン</t>
    </rPh>
    <phoneticPr fontId="3"/>
  </si>
  <si>
    <t>６．法令遵守等（減点のみ）</t>
    <rPh sb="2" eb="4">
      <t>ホウレイ</t>
    </rPh>
    <rPh sb="4" eb="6">
      <t>ジュンシュ</t>
    </rPh>
    <rPh sb="6" eb="7">
      <t>トウ</t>
    </rPh>
    <rPh sb="8" eb="10">
      <t>ゲンテン</t>
    </rPh>
    <phoneticPr fontId="3"/>
  </si>
  <si>
    <t>評定点合計</t>
    <rPh sb="0" eb="2">
      <t>ヒョウテイ</t>
    </rPh>
    <rPh sb="2" eb="3">
      <t>テン</t>
    </rPh>
    <rPh sb="3" eb="5">
      <t>ゴウケイ</t>
    </rPh>
    <phoneticPr fontId="3"/>
  </si>
  <si>
    <t>細　目　別　評　定　点　採　点　表</t>
    <rPh sb="0" eb="1">
      <t>ホソ</t>
    </rPh>
    <rPh sb="2" eb="3">
      <t>メ</t>
    </rPh>
    <rPh sb="4" eb="5">
      <t>ベツ</t>
    </rPh>
    <rPh sb="6" eb="7">
      <t>ヒョウ</t>
    </rPh>
    <rPh sb="8" eb="9">
      <t>サダム</t>
    </rPh>
    <rPh sb="10" eb="11">
      <t>テン</t>
    </rPh>
    <rPh sb="12" eb="13">
      <t>サイ</t>
    </rPh>
    <rPh sb="14" eb="15">
      <t>テン</t>
    </rPh>
    <rPh sb="16" eb="17">
      <t>ヒョウ</t>
    </rPh>
    <phoneticPr fontId="3"/>
  </si>
  <si>
    <t>×0.4＋2.9点＝</t>
    <rPh sb="8" eb="9">
      <t>テン</t>
    </rPh>
    <phoneticPr fontId="3"/>
  </si>
  <si>
    <t>×1.0＝</t>
    <phoneticPr fontId="3"/>
  </si>
  <si>
    <t>×0.4＋6.5点＝</t>
    <rPh sb="8" eb="9">
      <t>テン</t>
    </rPh>
    <phoneticPr fontId="3"/>
  </si>
  <si>
    <t>／4.1点</t>
    <rPh sb="4" eb="5">
      <t>テン</t>
    </rPh>
    <phoneticPr fontId="3"/>
  </si>
  <si>
    <t>／100点</t>
    <rPh sb="4" eb="5">
      <t>テン</t>
    </rPh>
    <phoneticPr fontId="3"/>
  </si>
  <si>
    <t>評　　定　　者</t>
    <rPh sb="0" eb="1">
      <t>ヒョウ</t>
    </rPh>
    <rPh sb="3" eb="4">
      <t>サダム</t>
    </rPh>
    <rPh sb="6" eb="7">
      <t>シャ</t>
    </rPh>
    <phoneticPr fontId="3"/>
  </si>
  <si>
    <t>評定点計</t>
    <rPh sb="0" eb="2">
      <t>ヒョウテイ</t>
    </rPh>
    <rPh sb="2" eb="3">
      <t>テン</t>
    </rPh>
    <rPh sb="3" eb="4">
      <t>ケイ</t>
    </rPh>
    <phoneticPr fontId="3"/>
  </si>
  <si>
    <t>別表１</t>
    <rPh sb="0" eb="2">
      <t>ベッピョウ</t>
    </rPh>
    <phoneticPr fontId="3"/>
  </si>
  <si>
    <t>／　　3.7点</t>
    <rPh sb="6" eb="7">
      <t>テン</t>
    </rPh>
    <phoneticPr fontId="3"/>
  </si>
  <si>
    <t>評定点 ／ 満点</t>
    <rPh sb="0" eb="2">
      <t>ヒョウテイ</t>
    </rPh>
    <rPh sb="2" eb="3">
      <t>テン</t>
    </rPh>
    <rPh sb="6" eb="8">
      <t>マンテン</t>
    </rPh>
    <phoneticPr fontId="3"/>
  </si>
  <si>
    <t>／　　4.1点</t>
    <rPh sb="6" eb="7">
      <t>テン</t>
    </rPh>
    <phoneticPr fontId="3"/>
  </si>
  <si>
    <t>工　事　名</t>
    <rPh sb="0" eb="1">
      <t>コウ</t>
    </rPh>
    <rPh sb="2" eb="3">
      <t>コト</t>
    </rPh>
    <rPh sb="4" eb="5">
      <t>メイ</t>
    </rPh>
    <phoneticPr fontId="3"/>
  </si>
  <si>
    <t>考査項目</t>
    <rPh sb="0" eb="2">
      <t>コウサ</t>
    </rPh>
    <rPh sb="2" eb="4">
      <t>コウモク</t>
    </rPh>
    <phoneticPr fontId="3"/>
  </si>
  <si>
    <t>工事担当係長</t>
    <rPh sb="0" eb="2">
      <t>コウジ</t>
    </rPh>
    <rPh sb="2" eb="4">
      <t>タントウ</t>
    </rPh>
    <rPh sb="4" eb="6">
      <t>カカリチョウ</t>
    </rPh>
    <phoneticPr fontId="3"/>
  </si>
  <si>
    <t>検　査　員</t>
    <rPh sb="0" eb="1">
      <t>ケン</t>
    </rPh>
    <rPh sb="2" eb="3">
      <t>ジャ</t>
    </rPh>
    <rPh sb="4" eb="5">
      <t>イン</t>
    </rPh>
    <phoneticPr fontId="3"/>
  </si>
  <si>
    <t>項目</t>
    <rPh sb="0" eb="2">
      <t>コウモク</t>
    </rPh>
    <phoneticPr fontId="3"/>
  </si>
  <si>
    <t>細別</t>
    <rPh sb="0" eb="2">
      <t>サイベツ</t>
    </rPh>
    <phoneticPr fontId="3"/>
  </si>
  <si>
    <t>ａ</t>
    <phoneticPr fontId="3"/>
  </si>
  <si>
    <t>ｂ</t>
    <phoneticPr fontId="3"/>
  </si>
  <si>
    <t>ｃ</t>
    <phoneticPr fontId="3"/>
  </si>
  <si>
    <t>ｄ</t>
    <phoneticPr fontId="3"/>
  </si>
  <si>
    <t>ｅ</t>
    <phoneticPr fontId="3"/>
  </si>
  <si>
    <t>a</t>
    <phoneticPr fontId="3"/>
  </si>
  <si>
    <t>b</t>
    <phoneticPr fontId="3"/>
  </si>
  <si>
    <t>c</t>
    <phoneticPr fontId="3"/>
  </si>
  <si>
    <t>d</t>
    <phoneticPr fontId="3"/>
  </si>
  <si>
    <t>e</t>
    <phoneticPr fontId="3"/>
  </si>
  <si>
    <t>１．施工体制</t>
    <rPh sb="2" eb="4">
      <t>セコウ</t>
    </rPh>
    <rPh sb="4" eb="6">
      <t>タイセイ</t>
    </rPh>
    <phoneticPr fontId="3"/>
  </si>
  <si>
    <t>Ⅰ．施工体制一般</t>
    <rPh sb="2" eb="4">
      <t>セコウ</t>
    </rPh>
    <rPh sb="4" eb="6">
      <t>タイセイ</t>
    </rPh>
    <rPh sb="6" eb="8">
      <t>イッパン</t>
    </rPh>
    <phoneticPr fontId="3"/>
  </si>
  <si>
    <t>-5.0</t>
    <phoneticPr fontId="3"/>
  </si>
  <si>
    <t>Ⅱ．配置技術者</t>
    <rPh sb="2" eb="4">
      <t>ハイチ</t>
    </rPh>
    <rPh sb="4" eb="7">
      <t>ギジュツシャ</t>
    </rPh>
    <phoneticPr fontId="3"/>
  </si>
  <si>
    <t>-5.0</t>
    <phoneticPr fontId="3"/>
  </si>
  <si>
    <t>２．施工状況</t>
    <rPh sb="2" eb="4">
      <t>セコウ</t>
    </rPh>
    <rPh sb="4" eb="6">
      <t>ジョウキョウ</t>
    </rPh>
    <phoneticPr fontId="3"/>
  </si>
  <si>
    <t>Ⅰ．施工管理</t>
    <rPh sb="2" eb="4">
      <t>セコウ</t>
    </rPh>
    <rPh sb="4" eb="6">
      <t>カンリ</t>
    </rPh>
    <phoneticPr fontId="3"/>
  </si>
  <si>
    <t>-5.0</t>
    <phoneticPr fontId="3"/>
  </si>
  <si>
    <t>-7.5</t>
    <phoneticPr fontId="3"/>
  </si>
  <si>
    <t>-15</t>
    <phoneticPr fontId="3"/>
  </si>
  <si>
    <t>Ⅱ．工程管理</t>
    <rPh sb="2" eb="4">
      <t>コウテイ</t>
    </rPh>
    <rPh sb="4" eb="6">
      <t>カンリ</t>
    </rPh>
    <phoneticPr fontId="3"/>
  </si>
  <si>
    <t>+1.0</t>
    <phoneticPr fontId="3"/>
  </si>
  <si>
    <t>-5.0</t>
    <phoneticPr fontId="3"/>
  </si>
  <si>
    <t>-7.5</t>
    <phoneticPr fontId="3"/>
  </si>
  <si>
    <t>-15</t>
    <phoneticPr fontId="3"/>
  </si>
  <si>
    <t>工　　事　　成　　績　　採　　点　　表　</t>
    <rPh sb="0" eb="1">
      <t>コウ</t>
    </rPh>
    <rPh sb="3" eb="4">
      <t>コト</t>
    </rPh>
    <rPh sb="6" eb="7">
      <t>シゲル</t>
    </rPh>
    <rPh sb="9" eb="10">
      <t>イサオ</t>
    </rPh>
    <rPh sb="12" eb="13">
      <t>サイ</t>
    </rPh>
    <rPh sb="15" eb="16">
      <t>テン</t>
    </rPh>
    <rPh sb="18" eb="19">
      <t>ヒョウ</t>
    </rPh>
    <phoneticPr fontId="3"/>
  </si>
  <si>
    <t>Ⅲ．安全対策</t>
    <rPh sb="2" eb="4">
      <t>アンゼン</t>
    </rPh>
    <rPh sb="4" eb="6">
      <t>タイサク</t>
    </rPh>
    <phoneticPr fontId="3"/>
  </si>
  <si>
    <t>+3.0</t>
    <phoneticPr fontId="3"/>
  </si>
  <si>
    <t>+1.5</t>
    <phoneticPr fontId="3"/>
  </si>
  <si>
    <t>-5.0</t>
    <phoneticPr fontId="3"/>
  </si>
  <si>
    <t>-7.5</t>
    <phoneticPr fontId="3"/>
  </si>
  <si>
    <t>Ⅳ．対外関係</t>
    <rPh sb="2" eb="4">
      <t>タイガイ</t>
    </rPh>
    <rPh sb="4" eb="6">
      <t>カンケイ</t>
    </rPh>
    <phoneticPr fontId="3"/>
  </si>
  <si>
    <t>-2.5</t>
    <phoneticPr fontId="3"/>
  </si>
  <si>
    <t>-5.0</t>
    <phoneticPr fontId="3"/>
  </si>
  <si>
    <t>３．出来形及び出来ばえ</t>
    <rPh sb="2" eb="4">
      <t>デキ</t>
    </rPh>
    <rPh sb="4" eb="5">
      <t>ガタ</t>
    </rPh>
    <rPh sb="5" eb="6">
      <t>オヨ</t>
    </rPh>
    <rPh sb="7" eb="9">
      <t>デキ</t>
    </rPh>
    <phoneticPr fontId="3"/>
  </si>
  <si>
    <t>Ⅰ．出来形</t>
    <rPh sb="2" eb="4">
      <t>デキ</t>
    </rPh>
    <rPh sb="4" eb="5">
      <t>ガタ</t>
    </rPh>
    <phoneticPr fontId="3"/>
  </si>
  <si>
    <t>-5.0</t>
    <phoneticPr fontId="3"/>
  </si>
  <si>
    <t>+5.0</t>
    <phoneticPr fontId="3"/>
  </si>
  <si>
    <t>Ⅱ．品質</t>
    <rPh sb="2" eb="4">
      <t>ヒンシツ</t>
    </rPh>
    <phoneticPr fontId="3"/>
  </si>
  <si>
    <t>Ⅲ．出来ばえ</t>
    <rPh sb="2" eb="4">
      <t>デキ</t>
    </rPh>
    <phoneticPr fontId="3"/>
  </si>
  <si>
    <t>+10</t>
    <phoneticPr fontId="3"/>
  </si>
  <si>
    <t>加減点合計（1+2+3+4+5）</t>
    <rPh sb="0" eb="2">
      <t>カゲン</t>
    </rPh>
    <rPh sb="2" eb="3">
      <t>テン</t>
    </rPh>
    <rPh sb="3" eb="5">
      <t>ゴウケイ</t>
    </rPh>
    <phoneticPr fontId="3"/>
  </si>
  <si>
    <t>点</t>
    <rPh sb="0" eb="1">
      <t>テン</t>
    </rPh>
    <phoneticPr fontId="3"/>
  </si>
  <si>
    <t>７．法令遵守等※６</t>
    <rPh sb="2" eb="4">
      <t>ホウレイ</t>
    </rPh>
    <rPh sb="4" eb="6">
      <t>ジュンシュ</t>
    </rPh>
    <rPh sb="6" eb="7">
      <t>トウ</t>
    </rPh>
    <phoneticPr fontId="3"/>
  </si>
  <si>
    <t>考査項目　　　　　　</t>
  </si>
  <si>
    <t xml:space="preserve">    細　　別</t>
  </si>
  <si>
    <t>a</t>
    <phoneticPr fontId="3"/>
  </si>
  <si>
    <t>b</t>
    <phoneticPr fontId="3"/>
  </si>
  <si>
    <t>ｃ</t>
    <phoneticPr fontId="3"/>
  </si>
  <si>
    <t>「評価対象項目」</t>
  </si>
  <si>
    <t>工　事　検　査　結　果　報　告　書</t>
    <rPh sb="0" eb="1">
      <t>コウ</t>
    </rPh>
    <rPh sb="2" eb="3">
      <t>コト</t>
    </rPh>
    <rPh sb="4" eb="5">
      <t>ケン</t>
    </rPh>
    <rPh sb="6" eb="7">
      <t>ジャ</t>
    </rPh>
    <rPh sb="8" eb="9">
      <t>ケツ</t>
    </rPh>
    <rPh sb="10" eb="11">
      <t>カ</t>
    </rPh>
    <rPh sb="12" eb="13">
      <t>ホウ</t>
    </rPh>
    <rPh sb="14" eb="15">
      <t>コク</t>
    </rPh>
    <rPh sb="16" eb="17">
      <t>ショ</t>
    </rPh>
    <phoneticPr fontId="3"/>
  </si>
  <si>
    <t>職</t>
    <rPh sb="0" eb="1">
      <t>ショク</t>
    </rPh>
    <phoneticPr fontId="3"/>
  </si>
  <si>
    <t>氏名</t>
    <rPh sb="0" eb="2">
      <t>シメイ</t>
    </rPh>
    <phoneticPr fontId="3"/>
  </si>
  <si>
    <t>工　　事　　検　　査　　調　　書</t>
    <rPh sb="0" eb="1">
      <t>コウ</t>
    </rPh>
    <rPh sb="3" eb="4">
      <t>コト</t>
    </rPh>
    <rPh sb="6" eb="7">
      <t>ケン</t>
    </rPh>
    <rPh sb="9" eb="10">
      <t>ジャ</t>
    </rPh>
    <rPh sb="12" eb="13">
      <t>チョウ</t>
    </rPh>
    <rPh sb="15" eb="16">
      <t>ショ</t>
    </rPh>
    <phoneticPr fontId="3"/>
  </si>
  <si>
    <t>検査の種類</t>
    <rPh sb="0" eb="2">
      <t>ケンサ</t>
    </rPh>
    <rPh sb="3" eb="5">
      <t>シュルイ</t>
    </rPh>
    <phoneticPr fontId="3"/>
  </si>
  <si>
    <t>成工</t>
    <rPh sb="0" eb="1">
      <t>セイ</t>
    </rPh>
    <rPh sb="1" eb="2">
      <t>コウ</t>
    </rPh>
    <phoneticPr fontId="3"/>
  </si>
  <si>
    <t>工事担当課</t>
    <rPh sb="0" eb="2">
      <t>コウジ</t>
    </rPh>
    <rPh sb="2" eb="5">
      <t>タントウカ</t>
    </rPh>
    <phoneticPr fontId="3"/>
  </si>
  <si>
    <t>第</t>
    <rPh sb="0" eb="1">
      <t>ダイ</t>
    </rPh>
    <phoneticPr fontId="3"/>
  </si>
  <si>
    <t>号</t>
    <rPh sb="0" eb="1">
      <t>ゴウ</t>
    </rPh>
    <phoneticPr fontId="3"/>
  </si>
  <si>
    <t>工事場所</t>
    <rPh sb="0" eb="2">
      <t>コウジ</t>
    </rPh>
    <rPh sb="2" eb="4">
      <t>バショ</t>
    </rPh>
    <phoneticPr fontId="3"/>
  </si>
  <si>
    <t>円</t>
    <rPh sb="0" eb="1">
      <t>エン</t>
    </rPh>
    <phoneticPr fontId="3"/>
  </si>
  <si>
    <t>今回請求金額</t>
    <rPh sb="0" eb="2">
      <t>コンカイ</t>
    </rPh>
    <rPh sb="2" eb="4">
      <t>セイキュウ</t>
    </rPh>
    <rPh sb="4" eb="6">
      <t>キンガク</t>
    </rPh>
    <phoneticPr fontId="3"/>
  </si>
  <si>
    <t>検査日時</t>
    <rPh sb="3" eb="4">
      <t>ジ</t>
    </rPh>
    <phoneticPr fontId="3"/>
  </si>
  <si>
    <t>　契約書，設計書，設計図書，その他の書類に基づき検査を行った結果、これらのとおり</t>
    <rPh sb="1" eb="3">
      <t>ケイヤク</t>
    </rPh>
    <rPh sb="3" eb="4">
      <t>ショ</t>
    </rPh>
    <rPh sb="5" eb="8">
      <t>セッケイショ</t>
    </rPh>
    <rPh sb="9" eb="11">
      <t>セッケイ</t>
    </rPh>
    <rPh sb="11" eb="13">
      <t>トショ</t>
    </rPh>
    <rPh sb="16" eb="17">
      <t>タ</t>
    </rPh>
    <rPh sb="18" eb="20">
      <t>ショルイ</t>
    </rPh>
    <rPh sb="21" eb="22">
      <t>モト</t>
    </rPh>
    <rPh sb="24" eb="26">
      <t>ケンサ</t>
    </rPh>
    <rPh sb="27" eb="28">
      <t>オコナ</t>
    </rPh>
    <rPh sb="30" eb="32">
      <t>ケッカ</t>
    </rPh>
    <phoneticPr fontId="3"/>
  </si>
  <si>
    <t>確認しましたので、工事検査調書のとおり報告します。</t>
    <rPh sb="0" eb="2">
      <t>カクニン</t>
    </rPh>
    <rPh sb="9" eb="11">
      <t>コウジ</t>
    </rPh>
    <rPh sb="11" eb="13">
      <t>ケンサ</t>
    </rPh>
    <rPh sb="13" eb="15">
      <t>チョウショ</t>
    </rPh>
    <rPh sb="19" eb="21">
      <t>ホウコク</t>
    </rPh>
    <phoneticPr fontId="3"/>
  </si>
  <si>
    <t>評定条件入力表</t>
    <rPh sb="0" eb="2">
      <t>ヒョウテイ</t>
    </rPh>
    <rPh sb="2" eb="4">
      <t>ジョウケン</t>
    </rPh>
    <rPh sb="4" eb="6">
      <t>ニュウリョク</t>
    </rPh>
    <rPh sb="6" eb="7">
      <t>ヒョウ</t>
    </rPh>
    <phoneticPr fontId="3"/>
  </si>
  <si>
    <t>所　属</t>
    <rPh sb="0" eb="1">
      <t>トコロ</t>
    </rPh>
    <rPh sb="2" eb="3">
      <t>ゾク</t>
    </rPh>
    <phoneticPr fontId="3"/>
  </si>
  <si>
    <t>下請ある場合　必須</t>
    <rPh sb="0" eb="2">
      <t>シタウケ</t>
    </rPh>
    <rPh sb="4" eb="6">
      <t>バアイ</t>
    </rPh>
    <rPh sb="7" eb="9">
      <t>ヒッス</t>
    </rPh>
    <phoneticPr fontId="3"/>
  </si>
  <si>
    <t>ａ</t>
    <phoneticPr fontId="3"/>
  </si>
  <si>
    <t>2.施工状況</t>
  </si>
  <si>
    <t>Ⅰ.施工管理</t>
  </si>
  <si>
    <t>Ⅲ.安全対策</t>
  </si>
  <si>
    <t>担当課立会人</t>
    <rPh sb="0" eb="3">
      <t>タントウカ</t>
    </rPh>
    <rPh sb="3" eb="5">
      <t>リッカイ</t>
    </rPh>
    <rPh sb="5" eb="6">
      <t>ニン</t>
    </rPh>
    <phoneticPr fontId="3"/>
  </si>
  <si>
    <t xml:space="preserve"> ｂ</t>
    <phoneticPr fontId="3"/>
  </si>
  <si>
    <t>3.出来形及び
　 出来ばえ</t>
    <phoneticPr fontId="3"/>
  </si>
  <si>
    <t>・　工　事　番　号</t>
    <rPh sb="2" eb="3">
      <t>コウ</t>
    </rPh>
    <rPh sb="4" eb="5">
      <t>コト</t>
    </rPh>
    <rPh sb="6" eb="7">
      <t>バン</t>
    </rPh>
    <rPh sb="8" eb="9">
      <t>ゴウ</t>
    </rPh>
    <phoneticPr fontId="3"/>
  </si>
  <si>
    <t>・　工　　事　　名</t>
    <rPh sb="2" eb="3">
      <t>コウ</t>
    </rPh>
    <rPh sb="5" eb="6">
      <t>コト</t>
    </rPh>
    <rPh sb="8" eb="9">
      <t>メイ</t>
    </rPh>
    <phoneticPr fontId="3"/>
  </si>
  <si>
    <t>職氏名</t>
    <rPh sb="0" eb="1">
      <t>ショク</t>
    </rPh>
    <rPh sb="1" eb="3">
      <t>シメイ</t>
    </rPh>
    <phoneticPr fontId="3"/>
  </si>
  <si>
    <t>印</t>
    <rPh sb="0" eb="1">
      <t>イン</t>
    </rPh>
    <phoneticPr fontId="3"/>
  </si>
  <si>
    <t>←</t>
    <phoneticPr fontId="3"/>
  </si>
  <si>
    <t>主査</t>
    <rPh sb="0" eb="2">
      <t>シュサ</t>
    </rPh>
    <phoneticPr fontId="3"/>
  </si>
  <si>
    <t>施工体制一般に関して、監督員が文書による改善指示を行った。</t>
    <rPh sb="7" eb="8">
      <t>カン</t>
    </rPh>
    <rPh sb="11" eb="14">
      <t>カントクイン</t>
    </rPh>
    <rPh sb="15" eb="17">
      <t>ブンショ</t>
    </rPh>
    <rPh sb="20" eb="22">
      <t>カイゼン</t>
    </rPh>
    <rPh sb="22" eb="24">
      <t>シジ</t>
    </rPh>
    <rPh sb="25" eb="26">
      <t>オコナ</t>
    </rPh>
    <phoneticPr fontId="3"/>
  </si>
  <si>
    <t>施工体制一般に関して、監督員からの文書による改善指示に従わなかった。</t>
    <rPh sb="7" eb="8">
      <t>カン</t>
    </rPh>
    <rPh sb="11" eb="14">
      <t>カントクイン</t>
    </rPh>
    <rPh sb="17" eb="19">
      <t>ブンショ</t>
    </rPh>
    <rPh sb="22" eb="24">
      <t>カイゼン</t>
    </rPh>
    <rPh sb="24" eb="26">
      <t>シジ</t>
    </rPh>
    <rPh sb="27" eb="28">
      <t>シタガ</t>
    </rPh>
    <phoneticPr fontId="3"/>
  </si>
  <si>
    <t xml:space="preserve">a </t>
    <phoneticPr fontId="3"/>
  </si>
  <si>
    <t>他の評価に該当しない</t>
    <rPh sb="0" eb="1">
      <t>タ</t>
    </rPh>
    <rPh sb="2" eb="4">
      <t>ヒョウカ</t>
    </rPh>
    <rPh sb="5" eb="7">
      <t>ガイトウ</t>
    </rPh>
    <phoneticPr fontId="3"/>
  </si>
  <si>
    <t xml:space="preserve"> ほぼ適切である</t>
    <rPh sb="3" eb="5">
      <t>テキセツ</t>
    </rPh>
    <phoneticPr fontId="3"/>
  </si>
  <si>
    <t>不適切である</t>
    <rPh sb="0" eb="3">
      <t>フテキセツ</t>
    </rPh>
    <phoneticPr fontId="3"/>
  </si>
  <si>
    <t>ｄ</t>
    <phoneticPr fontId="3"/>
  </si>
  <si>
    <t>やや不適切である</t>
    <rPh sb="2" eb="5">
      <t>フテキセツ</t>
    </rPh>
    <phoneticPr fontId="3"/>
  </si>
  <si>
    <t xml:space="preserve"> 適切である</t>
    <rPh sb="1" eb="3">
      <t>テキセツ</t>
    </rPh>
    <phoneticPr fontId="3"/>
  </si>
  <si>
    <t>【現場代理人を評価する項目】</t>
    <rPh sb="1" eb="3">
      <t>ゲンバ</t>
    </rPh>
    <rPh sb="3" eb="6">
      <t>ダイリニン</t>
    </rPh>
    <rPh sb="7" eb="9">
      <t>ヒョウカ</t>
    </rPh>
    <rPh sb="11" eb="13">
      <t>コウモク</t>
    </rPh>
    <phoneticPr fontId="3"/>
  </si>
  <si>
    <t>【全体を評価する項目】</t>
    <rPh sb="1" eb="3">
      <t>ゼンタイ</t>
    </rPh>
    <rPh sb="4" eb="6">
      <t>ヒョウカ</t>
    </rPh>
    <rPh sb="8" eb="10">
      <t>コウモク</t>
    </rPh>
    <phoneticPr fontId="3"/>
  </si>
  <si>
    <t>配置技術者に関して、監督員が文書による改善指示を行った。</t>
    <rPh sb="0" eb="2">
      <t>ハイチ</t>
    </rPh>
    <rPh sb="2" eb="5">
      <t>ギジュツシャ</t>
    </rPh>
    <rPh sb="6" eb="7">
      <t>カン</t>
    </rPh>
    <rPh sb="10" eb="13">
      <t>カントクイン</t>
    </rPh>
    <rPh sb="14" eb="16">
      <t>ブンショ</t>
    </rPh>
    <rPh sb="19" eb="21">
      <t>カイゼン</t>
    </rPh>
    <rPh sb="21" eb="23">
      <t>シジ</t>
    </rPh>
    <rPh sb="24" eb="25">
      <t>オコナ</t>
    </rPh>
    <phoneticPr fontId="3"/>
  </si>
  <si>
    <t>配置技術者に関して、監督員からの文書による改善指示に従わなかった。</t>
    <rPh sb="0" eb="2">
      <t>ハイチ</t>
    </rPh>
    <rPh sb="2" eb="5">
      <t>ギジュツシャ</t>
    </rPh>
    <rPh sb="6" eb="7">
      <t>カン</t>
    </rPh>
    <rPh sb="10" eb="13">
      <t>カントクイン</t>
    </rPh>
    <rPh sb="16" eb="18">
      <t>ブンショ</t>
    </rPh>
    <rPh sb="21" eb="23">
      <t>カイゼン</t>
    </rPh>
    <rPh sb="23" eb="25">
      <t>シジ</t>
    </rPh>
    <rPh sb="26" eb="27">
      <t>シタガ</t>
    </rPh>
    <phoneticPr fontId="3"/>
  </si>
  <si>
    <t>【監理（主任）技術者を評価する項目】</t>
    <rPh sb="1" eb="3">
      <t>カンリ</t>
    </rPh>
    <rPh sb="4" eb="6">
      <t>シュニン</t>
    </rPh>
    <rPh sb="7" eb="10">
      <t>ギジュツシャ</t>
    </rPh>
    <rPh sb="11" eb="13">
      <t>ヒョウカ</t>
    </rPh>
    <rPh sb="15" eb="17">
      <t>コウモク</t>
    </rPh>
    <phoneticPr fontId="3"/>
  </si>
  <si>
    <t>②施工計画書を、工事着手前に提出している。</t>
    <phoneticPr fontId="3"/>
  </si>
  <si>
    <t>③作業分担の範囲を、施工体制台帳及び施工体系図に明確に記載している。</t>
    <phoneticPr fontId="3"/>
  </si>
  <si>
    <t>⑤元請が下請の作業成果を検査している。</t>
    <phoneticPr fontId="3"/>
  </si>
  <si>
    <t>⑥施工計画書の内容と現場施工方法が一致している。</t>
    <phoneticPr fontId="3"/>
  </si>
  <si>
    <t>⑦緊急指示、災害、事故等が発生した場合の対応が速やかである。</t>
    <phoneticPr fontId="3"/>
  </si>
  <si>
    <t>⑧現場に対する本店や支店による支援体制を整えている。</t>
    <phoneticPr fontId="3"/>
  </si>
  <si>
    <t>⑨工場製作期間における技術者を適切に配置している。</t>
    <phoneticPr fontId="3"/>
  </si>
  <si>
    <t>⑩機械設備、電気設備等について、製作工場における社内検査体制（規格値の設定や確認方法等）を整えている。</t>
    <phoneticPr fontId="3"/>
  </si>
  <si>
    <t>⑪その他　（理由：　　　　　　　　　　　　　　　　　　　　　　　　　　　　　　　）</t>
    <rPh sb="6" eb="8">
      <t>リユウ</t>
    </rPh>
    <phoneticPr fontId="3"/>
  </si>
  <si>
    <t>②作業に必要な作業主任者及び専門技術者を選任及び配置している。</t>
    <phoneticPr fontId="3"/>
  </si>
  <si>
    <t>②施工計画書が、設計図書及び現場条件を反映したものとなっている。</t>
    <phoneticPr fontId="3"/>
  </si>
  <si>
    <t>③現場条件の変化に対して、適切に対応している。</t>
    <phoneticPr fontId="3"/>
  </si>
  <si>
    <t>⑤日常の出来形管理を、設計図書及び施工計画書に基づき適時及び的確に行っている。</t>
    <phoneticPr fontId="3"/>
  </si>
  <si>
    <t>⑥日常の品質管理を、設計図書及び施工計画書に基づき適時及び的確に行っている。</t>
    <phoneticPr fontId="3"/>
  </si>
  <si>
    <t>⑦現場内の整理整頓を日常的に行っている。</t>
    <phoneticPr fontId="3"/>
  </si>
  <si>
    <t>⑧指定材料の品質証明書及び写真等を整理している。</t>
    <phoneticPr fontId="3"/>
  </si>
  <si>
    <t>⑩建設副産物の再利用等への取り組みを適切に行っている。</t>
    <phoneticPr fontId="3"/>
  </si>
  <si>
    <t>⑪工事全般において、低騒音型、低振動型、排出ガス対策型の建設機械及び車両を使用している。</t>
    <phoneticPr fontId="3"/>
  </si>
  <si>
    <t>⑫その他（理由：　　　　　　　　　　　　　　　　　　　　　　　　　　　　　　）</t>
    <rPh sb="5" eb="7">
      <t>リユウ</t>
    </rPh>
    <phoneticPr fontId="3"/>
  </si>
  <si>
    <t>●判断基準</t>
    <rPh sb="1" eb="3">
      <t>ハンダン</t>
    </rPh>
    <rPh sb="3" eb="5">
      <t>キジュン</t>
    </rPh>
    <phoneticPr fontId="3"/>
  </si>
  <si>
    <t>施工管理に関して、監督員が文書による改善指示を行った。</t>
    <rPh sb="0" eb="2">
      <t>セコウ</t>
    </rPh>
    <rPh sb="2" eb="4">
      <t>カンリ</t>
    </rPh>
    <rPh sb="5" eb="6">
      <t>カン</t>
    </rPh>
    <rPh sb="9" eb="12">
      <t>カントクイン</t>
    </rPh>
    <rPh sb="13" eb="15">
      <t>ブンショ</t>
    </rPh>
    <rPh sb="18" eb="20">
      <t>カイゼン</t>
    </rPh>
    <rPh sb="20" eb="22">
      <t>シジ</t>
    </rPh>
    <rPh sb="23" eb="24">
      <t>オコナ</t>
    </rPh>
    <phoneticPr fontId="3"/>
  </si>
  <si>
    <t>施工管理に関して、監督員からの文書による改善指示に従わなかった。</t>
    <rPh sb="0" eb="2">
      <t>セコウ</t>
    </rPh>
    <rPh sb="2" eb="4">
      <t>カンリ</t>
    </rPh>
    <rPh sb="5" eb="6">
      <t>カン</t>
    </rPh>
    <rPh sb="9" eb="12">
      <t>カントクイン</t>
    </rPh>
    <rPh sb="15" eb="17">
      <t>ブンショ</t>
    </rPh>
    <rPh sb="20" eb="22">
      <t>カイゼン</t>
    </rPh>
    <rPh sb="22" eb="24">
      <t>シジ</t>
    </rPh>
    <rPh sb="25" eb="26">
      <t>シタガ</t>
    </rPh>
    <phoneticPr fontId="3"/>
  </si>
  <si>
    <t xml:space="preserve">考査項目別運用表 </t>
    <phoneticPr fontId="3"/>
  </si>
  <si>
    <t xml:space="preserve">考査項目別運用表 </t>
    <phoneticPr fontId="3"/>
  </si>
  <si>
    <t>②工程に与える要因を的確に把握し、それらを反映した工程表を作成している。</t>
    <phoneticPr fontId="3"/>
  </si>
  <si>
    <t>③実施工程表の作成及びフォローアップを行っており、適切に工程を管理している。</t>
    <phoneticPr fontId="3"/>
  </si>
  <si>
    <t>④現場条件の変化への対応が迅速であり、施工の停滞が見られない。</t>
    <phoneticPr fontId="3"/>
  </si>
  <si>
    <t>⑥工事の進捗を早めるための取り組みを行っている。</t>
    <phoneticPr fontId="3"/>
  </si>
  <si>
    <t>⑩その他（理由：　　　　　　　　　　　　　　　　　　　　　　　　　　　　　　）</t>
    <rPh sb="5" eb="7">
      <t>リユウ</t>
    </rPh>
    <phoneticPr fontId="3"/>
  </si>
  <si>
    <t>工程管理に関して、監督員が文書による改善指示を行った。</t>
    <rPh sb="0" eb="2">
      <t>コウテイ</t>
    </rPh>
    <rPh sb="2" eb="4">
      <t>カンリ</t>
    </rPh>
    <rPh sb="5" eb="6">
      <t>カン</t>
    </rPh>
    <rPh sb="9" eb="12">
      <t>カントクイン</t>
    </rPh>
    <rPh sb="13" eb="15">
      <t>ブンショ</t>
    </rPh>
    <rPh sb="18" eb="20">
      <t>カイゼン</t>
    </rPh>
    <rPh sb="20" eb="22">
      <t>シジ</t>
    </rPh>
    <rPh sb="23" eb="24">
      <t>オコナ</t>
    </rPh>
    <phoneticPr fontId="3"/>
  </si>
  <si>
    <t>工程管理に関して、監督員からの文書による改善指示に従わなかった。</t>
    <rPh sb="0" eb="2">
      <t>コウテイ</t>
    </rPh>
    <rPh sb="2" eb="4">
      <t>カンリ</t>
    </rPh>
    <rPh sb="5" eb="6">
      <t>カン</t>
    </rPh>
    <rPh sb="9" eb="12">
      <t>カントクイン</t>
    </rPh>
    <rPh sb="15" eb="17">
      <t>ブンショ</t>
    </rPh>
    <rPh sb="20" eb="22">
      <t>カイゼン</t>
    </rPh>
    <rPh sb="22" eb="24">
      <t>シジ</t>
    </rPh>
    <rPh sb="25" eb="26">
      <t>シタガ</t>
    </rPh>
    <phoneticPr fontId="3"/>
  </si>
  <si>
    <t>②災害防止協議会等を１回／月以上行っている。</t>
    <phoneticPr fontId="3"/>
  </si>
  <si>
    <t>③安全教育及び安全訓練等を半日／月以上実施している。</t>
    <phoneticPr fontId="3"/>
  </si>
  <si>
    <t>④新規入場者教育の内容に、当該工事の現場特性を反映している。</t>
    <phoneticPr fontId="3"/>
  </si>
  <si>
    <t>⑤工事期間を通じて、労働災害及び公衆災害が発生しなかった。</t>
    <phoneticPr fontId="3"/>
  </si>
  <si>
    <t>⑥過積載防止に取り組んでいる。</t>
    <phoneticPr fontId="3"/>
  </si>
  <si>
    <t>⑦仮設工の点検及び管理を、チェックリスト等を用いて実施している。</t>
    <phoneticPr fontId="3"/>
  </si>
  <si>
    <t>⑧保安施設の設置及び管理を、各種基準及び関係者間の協議に基づき実施している。</t>
    <phoneticPr fontId="3"/>
  </si>
  <si>
    <t>⑨地下埋設物及び架空線等に関する事故防止対策に取り組んでいる。</t>
    <phoneticPr fontId="3"/>
  </si>
  <si>
    <t>安全対策に関して、監督員が文書による改善指示を行った。</t>
    <rPh sb="0" eb="2">
      <t>アンゼン</t>
    </rPh>
    <rPh sb="2" eb="4">
      <t>タイサク</t>
    </rPh>
    <rPh sb="5" eb="6">
      <t>カン</t>
    </rPh>
    <rPh sb="9" eb="12">
      <t>カントクイン</t>
    </rPh>
    <rPh sb="13" eb="15">
      <t>ブンショ</t>
    </rPh>
    <rPh sb="18" eb="20">
      <t>カイゼン</t>
    </rPh>
    <rPh sb="20" eb="22">
      <t>シジ</t>
    </rPh>
    <rPh sb="23" eb="24">
      <t>オコナ</t>
    </rPh>
    <phoneticPr fontId="3"/>
  </si>
  <si>
    <t>安全対策に関して、監督員からの文書による改善指示に従わなかった。</t>
    <rPh sb="0" eb="2">
      <t>アンゼン</t>
    </rPh>
    <rPh sb="2" eb="4">
      <t>タイサク</t>
    </rPh>
    <rPh sb="5" eb="6">
      <t>カン</t>
    </rPh>
    <rPh sb="9" eb="12">
      <t>カントクイン</t>
    </rPh>
    <rPh sb="15" eb="17">
      <t>ブンショ</t>
    </rPh>
    <rPh sb="20" eb="22">
      <t>カイゼン</t>
    </rPh>
    <rPh sb="22" eb="24">
      <t>シジ</t>
    </rPh>
    <rPh sb="25" eb="26">
      <t>シタガ</t>
    </rPh>
    <phoneticPr fontId="3"/>
  </si>
  <si>
    <t xml:space="preserve"> Ⅳ.対外関係</t>
    <phoneticPr fontId="3"/>
  </si>
  <si>
    <t>⑤関連工事との調整を行い、円滑な進捗に取り組んでいる。</t>
    <phoneticPr fontId="3"/>
  </si>
  <si>
    <t>⑥工事の目的及び内容を、工事看板などにより地域住民や通行者等に分かりやすく周知している。</t>
    <phoneticPr fontId="3"/>
  </si>
  <si>
    <t>⑦その他　（理由：</t>
    <rPh sb="6" eb="8">
      <t>リユウ</t>
    </rPh>
    <phoneticPr fontId="3"/>
  </si>
  <si>
    <t>①　出来形の評定は、工事全般を通じて評定するものとする。</t>
    <rPh sb="4" eb="5">
      <t>カタ</t>
    </rPh>
    <rPh sb="18" eb="20">
      <t>ヒョウテイ</t>
    </rPh>
    <phoneticPr fontId="3"/>
  </si>
  <si>
    <t>②  出来形とは、設計図書に示された工事目的物の形状及び寸法をいう。</t>
    <rPh sb="26" eb="27">
      <t>オヨ</t>
    </rPh>
    <phoneticPr fontId="3"/>
  </si>
  <si>
    <t>④　出来形管理項目を設定していない工事は「ｃ」評価とする。</t>
    <rPh sb="2" eb="5">
      <t>デキガタ</t>
    </rPh>
    <rPh sb="5" eb="7">
      <t>カンリ</t>
    </rPh>
    <rPh sb="7" eb="9">
      <t>コウモク</t>
    </rPh>
    <rPh sb="10" eb="12">
      <t>セッテイ</t>
    </rPh>
    <rPh sb="17" eb="19">
      <t>コウジ</t>
    </rPh>
    <rPh sb="23" eb="25">
      <t>ヒョウカ</t>
    </rPh>
    <phoneticPr fontId="3"/>
  </si>
  <si>
    <t>□出来形の測定が、必要な測定項目について所定の測定基準に基づき行われており、測定値が規格値を満足し、そのばらつきが規格値の概ね５０％以内である。</t>
    <rPh sb="9" eb="11">
      <t>ヒツヨウ</t>
    </rPh>
    <rPh sb="12" eb="14">
      <t>ソクテイ</t>
    </rPh>
    <rPh sb="14" eb="16">
      <t>コウモク</t>
    </rPh>
    <rPh sb="20" eb="22">
      <t>ショテイ</t>
    </rPh>
    <rPh sb="23" eb="25">
      <t>ソクテイ</t>
    </rPh>
    <rPh sb="25" eb="27">
      <t>キジュン</t>
    </rPh>
    <rPh sb="28" eb="29">
      <t>モト</t>
    </rPh>
    <rPh sb="31" eb="32">
      <t>オコナ</t>
    </rPh>
    <rPh sb="38" eb="40">
      <t>ソクテイ</t>
    </rPh>
    <rPh sb="40" eb="41">
      <t>アタイ</t>
    </rPh>
    <rPh sb="42" eb="44">
      <t>キカク</t>
    </rPh>
    <rPh sb="44" eb="45">
      <t>アタイ</t>
    </rPh>
    <rPh sb="46" eb="48">
      <t>マンゾク</t>
    </rPh>
    <rPh sb="57" eb="59">
      <t>キカク</t>
    </rPh>
    <rPh sb="59" eb="60">
      <t>アタイ</t>
    </rPh>
    <phoneticPr fontId="3"/>
  </si>
  <si>
    <t>□出来形の測定が、必要な測定項目について所定の測定基準に基づき行われており、測定値が規格値を満足し、そのばらつきが規格値の概ね８０％以内である。</t>
    <rPh sb="9" eb="11">
      <t>ヒツヨウ</t>
    </rPh>
    <rPh sb="12" eb="14">
      <t>ソクテイ</t>
    </rPh>
    <rPh sb="20" eb="22">
      <t>ショテイ</t>
    </rPh>
    <rPh sb="28" eb="29">
      <t>モト</t>
    </rPh>
    <rPh sb="31" eb="32">
      <t>オコナ</t>
    </rPh>
    <rPh sb="38" eb="40">
      <t>ソクテイ</t>
    </rPh>
    <rPh sb="40" eb="41">
      <t>アタイ</t>
    </rPh>
    <rPh sb="42" eb="44">
      <t>キカク</t>
    </rPh>
    <rPh sb="44" eb="45">
      <t>アタイ</t>
    </rPh>
    <rPh sb="46" eb="48">
      <t>マンゾク</t>
    </rPh>
    <phoneticPr fontId="3"/>
  </si>
  <si>
    <t>□出来形の測定方法又は測定値が不適切であったため、監督員が文書で改善指示を行った。</t>
    <rPh sb="1" eb="4">
      <t>デキガタ</t>
    </rPh>
    <rPh sb="5" eb="7">
      <t>ソクテイ</t>
    </rPh>
    <rPh sb="7" eb="9">
      <t>ホウホウ</t>
    </rPh>
    <rPh sb="9" eb="10">
      <t>マタ</t>
    </rPh>
    <rPh sb="11" eb="13">
      <t>ソクテイ</t>
    </rPh>
    <rPh sb="13" eb="14">
      <t>アタイ</t>
    </rPh>
    <rPh sb="15" eb="18">
      <t>フテキセツ</t>
    </rPh>
    <rPh sb="25" eb="28">
      <t>カントクイン</t>
    </rPh>
    <rPh sb="29" eb="31">
      <t>ブンショ</t>
    </rPh>
    <rPh sb="32" eb="34">
      <t>カイゼン</t>
    </rPh>
    <rPh sb="34" eb="36">
      <t>シジ</t>
    </rPh>
    <rPh sb="37" eb="38">
      <t>オコナ</t>
    </rPh>
    <phoneticPr fontId="3"/>
  </si>
  <si>
    <t>□契約書第１７条に基づき、監督員が改造請求を行った。</t>
    <rPh sb="1" eb="4">
      <t>ケイヤクショ</t>
    </rPh>
    <rPh sb="4" eb="5">
      <t>ダイ</t>
    </rPh>
    <rPh sb="7" eb="8">
      <t>ジョウ</t>
    </rPh>
    <rPh sb="9" eb="10">
      <t>モト</t>
    </rPh>
    <rPh sb="13" eb="16">
      <t>カントクイン</t>
    </rPh>
    <rPh sb="17" eb="19">
      <t>カイゾウ</t>
    </rPh>
    <rPh sb="19" eb="21">
      <t>セイキュウ</t>
    </rPh>
    <rPh sb="22" eb="23">
      <t>オコナ</t>
    </rPh>
    <phoneticPr fontId="3"/>
  </si>
  <si>
    <t>ｄ</t>
    <phoneticPr fontId="3"/>
  </si>
  <si>
    <t>①据付に関する出来形管理が容易にできるよう、出来形管理図及び出来形管理表を工夫している。</t>
    <rPh sb="1" eb="2">
      <t>ス</t>
    </rPh>
    <rPh sb="2" eb="3">
      <t>ツ</t>
    </rPh>
    <rPh sb="4" eb="5">
      <t>カン</t>
    </rPh>
    <rPh sb="7" eb="10">
      <t>デキガタ</t>
    </rPh>
    <rPh sb="10" eb="12">
      <t>カンリ</t>
    </rPh>
    <rPh sb="13" eb="15">
      <t>ヨウイ</t>
    </rPh>
    <rPh sb="22" eb="25">
      <t>デキガタ</t>
    </rPh>
    <rPh sb="25" eb="27">
      <t>カンリ</t>
    </rPh>
    <rPh sb="27" eb="28">
      <t>ズ</t>
    </rPh>
    <rPh sb="28" eb="29">
      <t>オヨ</t>
    </rPh>
    <rPh sb="30" eb="33">
      <t>デキガタ</t>
    </rPh>
    <rPh sb="33" eb="35">
      <t>カンリ</t>
    </rPh>
    <rPh sb="35" eb="36">
      <t>ヒョウ</t>
    </rPh>
    <rPh sb="37" eb="39">
      <t>クフウ</t>
    </rPh>
    <phoneticPr fontId="3"/>
  </si>
  <si>
    <t>②機器等の測定（試験）結果が、その都度管理図表などに記録され、適切に管理している。</t>
    <rPh sb="1" eb="3">
      <t>キキ</t>
    </rPh>
    <rPh sb="3" eb="4">
      <t>トウ</t>
    </rPh>
    <rPh sb="5" eb="7">
      <t>ソクテイ</t>
    </rPh>
    <rPh sb="8" eb="10">
      <t>シケン</t>
    </rPh>
    <rPh sb="11" eb="13">
      <t>ケッカ</t>
    </rPh>
    <rPh sb="17" eb="19">
      <t>ツド</t>
    </rPh>
    <rPh sb="19" eb="21">
      <t>カンリ</t>
    </rPh>
    <rPh sb="21" eb="23">
      <t>ズヒョウ</t>
    </rPh>
    <rPh sb="26" eb="28">
      <t>キロク</t>
    </rPh>
    <rPh sb="31" eb="33">
      <t>テキセツ</t>
    </rPh>
    <rPh sb="34" eb="36">
      <t>カンリ</t>
    </rPh>
    <phoneticPr fontId="3"/>
  </si>
  <si>
    <t>③不可視部分の出来形を写真撮影している。</t>
    <rPh sb="1" eb="4">
      <t>フカシ</t>
    </rPh>
    <rPh sb="4" eb="6">
      <t>ブブン</t>
    </rPh>
    <rPh sb="7" eb="10">
      <t>デキガタ</t>
    </rPh>
    <rPh sb="11" eb="13">
      <t>シャシン</t>
    </rPh>
    <rPh sb="13" eb="15">
      <t>サツエイ</t>
    </rPh>
    <phoneticPr fontId="3"/>
  </si>
  <si>
    <t>④設計図書で定められていない出来形管理項目について、監督員と協議の上で管理している。</t>
    <rPh sb="1" eb="3">
      <t>セッケイ</t>
    </rPh>
    <rPh sb="3" eb="5">
      <t>トショ</t>
    </rPh>
    <rPh sb="6" eb="7">
      <t>サダ</t>
    </rPh>
    <rPh sb="14" eb="17">
      <t>デキガタ</t>
    </rPh>
    <rPh sb="17" eb="19">
      <t>カンリ</t>
    </rPh>
    <rPh sb="19" eb="21">
      <t>コウモク</t>
    </rPh>
    <rPh sb="26" eb="29">
      <t>カントクイン</t>
    </rPh>
    <rPh sb="30" eb="32">
      <t>キョウギ</t>
    </rPh>
    <rPh sb="33" eb="34">
      <t>ウエ</t>
    </rPh>
    <rPh sb="35" eb="37">
      <t>カンリ</t>
    </rPh>
    <phoneticPr fontId="3"/>
  </si>
  <si>
    <t>⑤設備全般にわたり、形状及び寸法の実測値が許容範囲内である。</t>
    <rPh sb="1" eb="3">
      <t>セツビ</t>
    </rPh>
    <rPh sb="3" eb="5">
      <t>ゼンパン</t>
    </rPh>
    <rPh sb="10" eb="12">
      <t>ケイジョウ</t>
    </rPh>
    <rPh sb="12" eb="13">
      <t>オヨ</t>
    </rPh>
    <rPh sb="14" eb="16">
      <t>スンポウ</t>
    </rPh>
    <rPh sb="17" eb="20">
      <t>ジッソクチ</t>
    </rPh>
    <rPh sb="21" eb="23">
      <t>キョヨウ</t>
    </rPh>
    <rPh sb="23" eb="25">
      <t>ハンイ</t>
    </rPh>
    <rPh sb="25" eb="26">
      <t>ナイ</t>
    </rPh>
    <phoneticPr fontId="3"/>
  </si>
  <si>
    <t>⑥設備の据付及び固定方法が設計図書又は承諾図通り施工されている。</t>
    <rPh sb="1" eb="3">
      <t>セツビ</t>
    </rPh>
    <rPh sb="4" eb="5">
      <t>ス</t>
    </rPh>
    <rPh sb="5" eb="6">
      <t>ツ</t>
    </rPh>
    <rPh sb="6" eb="7">
      <t>オヨ</t>
    </rPh>
    <rPh sb="8" eb="10">
      <t>コテイ</t>
    </rPh>
    <rPh sb="10" eb="12">
      <t>ホウホウ</t>
    </rPh>
    <rPh sb="13" eb="15">
      <t>セッケイ</t>
    </rPh>
    <rPh sb="15" eb="17">
      <t>トショ</t>
    </rPh>
    <rPh sb="17" eb="18">
      <t>マタ</t>
    </rPh>
    <rPh sb="19" eb="21">
      <t>ショウダク</t>
    </rPh>
    <rPh sb="21" eb="22">
      <t>ズ</t>
    </rPh>
    <rPh sb="22" eb="23">
      <t>トオ</t>
    </rPh>
    <rPh sb="24" eb="26">
      <t>セコウ</t>
    </rPh>
    <phoneticPr fontId="3"/>
  </si>
  <si>
    <t>⑦配管及び配線が設計図書又は承諾図通りに敷設されている。</t>
    <rPh sb="1" eb="3">
      <t>ハイカン</t>
    </rPh>
    <rPh sb="3" eb="4">
      <t>オヨ</t>
    </rPh>
    <rPh sb="5" eb="7">
      <t>ハイセン</t>
    </rPh>
    <rPh sb="8" eb="10">
      <t>セッケイ</t>
    </rPh>
    <rPh sb="10" eb="12">
      <t>トショ</t>
    </rPh>
    <rPh sb="12" eb="13">
      <t>マタ</t>
    </rPh>
    <rPh sb="14" eb="16">
      <t>ショウダク</t>
    </rPh>
    <rPh sb="16" eb="17">
      <t>ズ</t>
    </rPh>
    <rPh sb="17" eb="18">
      <t>ドオ</t>
    </rPh>
    <rPh sb="20" eb="22">
      <t>フセツ</t>
    </rPh>
    <phoneticPr fontId="3"/>
  </si>
  <si>
    <t>⑧測定機器のキャリブレーションを定期的に実施している。</t>
    <rPh sb="1" eb="3">
      <t>ソクテイ</t>
    </rPh>
    <rPh sb="3" eb="5">
      <t>キキ</t>
    </rPh>
    <rPh sb="16" eb="19">
      <t>テイキテキ</t>
    </rPh>
    <rPh sb="20" eb="22">
      <t>ジッシ</t>
    </rPh>
    <phoneticPr fontId="3"/>
  </si>
  <si>
    <t>⑨行先などを表示した名札をケーブルなどに分かり易く堅固に取り付けている。</t>
    <rPh sb="1" eb="3">
      <t>イキサキ</t>
    </rPh>
    <rPh sb="6" eb="8">
      <t>ヒョウジ</t>
    </rPh>
    <rPh sb="10" eb="12">
      <t>ナフダ</t>
    </rPh>
    <rPh sb="20" eb="21">
      <t>ワ</t>
    </rPh>
    <rPh sb="23" eb="24">
      <t>ヤス</t>
    </rPh>
    <rPh sb="25" eb="26">
      <t>カタ</t>
    </rPh>
    <rPh sb="26" eb="27">
      <t>カタ</t>
    </rPh>
    <rPh sb="28" eb="29">
      <t>ト</t>
    </rPh>
    <rPh sb="30" eb="31">
      <t>ツ</t>
    </rPh>
    <phoneticPr fontId="3"/>
  </si>
  <si>
    <t>⑩配管及び配線の支持間隔や絶縁抵抗等について、設計図書の仕様を満足していることが確認できる。</t>
    <rPh sb="1" eb="3">
      <t>ハイカン</t>
    </rPh>
    <rPh sb="3" eb="4">
      <t>オヨ</t>
    </rPh>
    <rPh sb="5" eb="7">
      <t>ハイセン</t>
    </rPh>
    <rPh sb="8" eb="10">
      <t>シジ</t>
    </rPh>
    <rPh sb="10" eb="12">
      <t>カンカク</t>
    </rPh>
    <rPh sb="13" eb="15">
      <t>ゼツエン</t>
    </rPh>
    <rPh sb="15" eb="17">
      <t>テイコウ</t>
    </rPh>
    <rPh sb="17" eb="18">
      <t>トウ</t>
    </rPh>
    <rPh sb="23" eb="25">
      <t>セッケイ</t>
    </rPh>
    <rPh sb="25" eb="27">
      <t>トショ</t>
    </rPh>
    <rPh sb="28" eb="30">
      <t>シヨウ</t>
    </rPh>
    <rPh sb="31" eb="33">
      <t>マンゾク</t>
    </rPh>
    <rPh sb="40" eb="42">
      <t>カクニン</t>
    </rPh>
    <phoneticPr fontId="3"/>
  </si>
  <si>
    <t>⑫その他　（理由：</t>
    <rPh sb="3" eb="4">
      <t>タ</t>
    </rPh>
    <rPh sb="6" eb="8">
      <t>リユウ</t>
    </rPh>
    <phoneticPr fontId="3"/>
  </si>
  <si>
    <t>出来形の測定方法又は測定値が不適切であったため、監督員が文書で改善指示を行った。</t>
    <rPh sb="0" eb="3">
      <t>デキガタ</t>
    </rPh>
    <rPh sb="4" eb="6">
      <t>ソクテイ</t>
    </rPh>
    <rPh sb="6" eb="8">
      <t>ホウホウ</t>
    </rPh>
    <rPh sb="8" eb="9">
      <t>マタ</t>
    </rPh>
    <rPh sb="10" eb="12">
      <t>ソクテイ</t>
    </rPh>
    <rPh sb="12" eb="13">
      <t>アタイ</t>
    </rPh>
    <rPh sb="14" eb="17">
      <t>フテキセツ</t>
    </rPh>
    <rPh sb="24" eb="27">
      <t>カントクイン</t>
    </rPh>
    <rPh sb="28" eb="30">
      <t>ブンショ</t>
    </rPh>
    <rPh sb="31" eb="33">
      <t>カイゼン</t>
    </rPh>
    <rPh sb="33" eb="35">
      <t>シジ</t>
    </rPh>
    <rPh sb="36" eb="37">
      <t>オコナ</t>
    </rPh>
    <phoneticPr fontId="3"/>
  </si>
  <si>
    <t>契約書第１７条に基づき、監督員が改善請求を行った。</t>
    <rPh sb="0" eb="3">
      <t>ケイヤクショ</t>
    </rPh>
    <rPh sb="3" eb="4">
      <t>ダイ</t>
    </rPh>
    <rPh sb="6" eb="7">
      <t>ジョウ</t>
    </rPh>
    <rPh sb="8" eb="9">
      <t>モト</t>
    </rPh>
    <rPh sb="12" eb="15">
      <t>カントクイン</t>
    </rPh>
    <rPh sb="16" eb="18">
      <t>カイゼン</t>
    </rPh>
    <rPh sb="18" eb="20">
      <t>セイキュウ</t>
    </rPh>
    <rPh sb="21" eb="22">
      <t>オコナ</t>
    </rPh>
    <phoneticPr fontId="3"/>
  </si>
  <si>
    <t>②設備全般にわたり、形状及び寸法の実測値が許容範囲内である。</t>
    <rPh sb="1" eb="3">
      <t>セツビ</t>
    </rPh>
    <rPh sb="3" eb="5">
      <t>ゼンパン</t>
    </rPh>
    <rPh sb="10" eb="12">
      <t>ケイジョウ</t>
    </rPh>
    <rPh sb="12" eb="13">
      <t>オヨ</t>
    </rPh>
    <rPh sb="14" eb="16">
      <t>スンポウ</t>
    </rPh>
    <rPh sb="17" eb="19">
      <t>ジッソク</t>
    </rPh>
    <rPh sb="19" eb="20">
      <t>アタイ</t>
    </rPh>
    <rPh sb="21" eb="23">
      <t>キョヨウ</t>
    </rPh>
    <rPh sb="23" eb="25">
      <t>ハンイ</t>
    </rPh>
    <rPh sb="25" eb="26">
      <t>ナイ</t>
    </rPh>
    <phoneticPr fontId="3"/>
  </si>
  <si>
    <t>③施工管理基準の撮影記録が撮影基準を満足している。</t>
    <rPh sb="1" eb="3">
      <t>セコウ</t>
    </rPh>
    <rPh sb="3" eb="5">
      <t>カンリ</t>
    </rPh>
    <rPh sb="5" eb="7">
      <t>キジュン</t>
    </rPh>
    <rPh sb="8" eb="10">
      <t>サツエイ</t>
    </rPh>
    <rPh sb="10" eb="12">
      <t>キロク</t>
    </rPh>
    <rPh sb="13" eb="15">
      <t>サツエイ</t>
    </rPh>
    <rPh sb="15" eb="17">
      <t>キジュン</t>
    </rPh>
    <rPh sb="18" eb="20">
      <t>マンゾク</t>
    </rPh>
    <phoneticPr fontId="3"/>
  </si>
  <si>
    <t>⑤不可視部分の出来形を写真撮影している。</t>
    <rPh sb="1" eb="4">
      <t>フカシ</t>
    </rPh>
    <rPh sb="4" eb="6">
      <t>ブブン</t>
    </rPh>
    <rPh sb="7" eb="10">
      <t>デキガタ</t>
    </rPh>
    <rPh sb="11" eb="13">
      <t>シャシン</t>
    </rPh>
    <rPh sb="13" eb="15">
      <t>サツエイ</t>
    </rPh>
    <phoneticPr fontId="3"/>
  </si>
  <si>
    <t>⑥塗装管理基準の塗装厚管理を適切にまとめている。</t>
    <rPh sb="1" eb="3">
      <t>トソウ</t>
    </rPh>
    <rPh sb="3" eb="5">
      <t>カンリ</t>
    </rPh>
    <rPh sb="5" eb="7">
      <t>キジュン</t>
    </rPh>
    <rPh sb="8" eb="10">
      <t>トソウ</t>
    </rPh>
    <rPh sb="10" eb="11">
      <t>アツ</t>
    </rPh>
    <rPh sb="11" eb="13">
      <t>カンリ</t>
    </rPh>
    <rPh sb="14" eb="16">
      <t>テキセツ</t>
    </rPh>
    <phoneticPr fontId="3"/>
  </si>
  <si>
    <t>⑦溶接管理基準の出来形管理を適切にまとめている。</t>
    <rPh sb="1" eb="3">
      <t>ヨウセツ</t>
    </rPh>
    <rPh sb="3" eb="5">
      <t>カンリ</t>
    </rPh>
    <rPh sb="5" eb="7">
      <t>キジュン</t>
    </rPh>
    <rPh sb="8" eb="11">
      <t>デキガタ</t>
    </rPh>
    <rPh sb="11" eb="13">
      <t>カンリ</t>
    </rPh>
    <rPh sb="14" eb="16">
      <t>テキセツ</t>
    </rPh>
    <phoneticPr fontId="3"/>
  </si>
  <si>
    <t>⑨設計図書で定められている予備品に不足が無い。</t>
    <rPh sb="1" eb="3">
      <t>セッケイ</t>
    </rPh>
    <rPh sb="3" eb="5">
      <t>トショ</t>
    </rPh>
    <rPh sb="6" eb="7">
      <t>サダ</t>
    </rPh>
    <rPh sb="13" eb="15">
      <t>ヨビ</t>
    </rPh>
    <rPh sb="15" eb="16">
      <t>ヒン</t>
    </rPh>
    <rPh sb="17" eb="19">
      <t>フソク</t>
    </rPh>
    <rPh sb="20" eb="21">
      <t>ナ</t>
    </rPh>
    <phoneticPr fontId="3"/>
  </si>
  <si>
    <t>⑩分解設備における既設部分等の摩耗、損傷等について、整備前と整備後の劣化状況及び回復状況を図表等に記録している。</t>
    <rPh sb="1" eb="3">
      <t>ブンカイ</t>
    </rPh>
    <rPh sb="3" eb="5">
      <t>セツビ</t>
    </rPh>
    <rPh sb="9" eb="11">
      <t>キセツ</t>
    </rPh>
    <rPh sb="11" eb="13">
      <t>ブブン</t>
    </rPh>
    <rPh sb="13" eb="14">
      <t>トウ</t>
    </rPh>
    <rPh sb="15" eb="17">
      <t>マモウ</t>
    </rPh>
    <rPh sb="18" eb="20">
      <t>ソンショウ</t>
    </rPh>
    <rPh sb="20" eb="21">
      <t>トウ</t>
    </rPh>
    <rPh sb="26" eb="28">
      <t>セイビ</t>
    </rPh>
    <rPh sb="28" eb="29">
      <t>マエ</t>
    </rPh>
    <rPh sb="30" eb="32">
      <t>セイビ</t>
    </rPh>
    <rPh sb="32" eb="33">
      <t>ゴ</t>
    </rPh>
    <rPh sb="34" eb="36">
      <t>レッカ</t>
    </rPh>
    <rPh sb="36" eb="38">
      <t>ジョウキョウ</t>
    </rPh>
    <rPh sb="38" eb="39">
      <t>オヨ</t>
    </rPh>
    <rPh sb="40" eb="42">
      <t>カイフク</t>
    </rPh>
    <rPh sb="42" eb="44">
      <t>ジョウキョウ</t>
    </rPh>
    <rPh sb="45" eb="47">
      <t>ズヒョウ</t>
    </rPh>
    <rPh sb="47" eb="48">
      <t>トウ</t>
    </rPh>
    <rPh sb="49" eb="51">
      <t>キロク</t>
    </rPh>
    <phoneticPr fontId="3"/>
  </si>
  <si>
    <t>□品質の測定が、必要な測定項目について所定の測定基準に基づき行われており、測定値が規格値を満足し、そのばらつきが規格値の概ね５０％以内である。</t>
    <rPh sb="1" eb="3">
      <t>ヒンシツ</t>
    </rPh>
    <rPh sb="8" eb="10">
      <t>ヒツヨウ</t>
    </rPh>
    <rPh sb="11" eb="13">
      <t>ソクテイ</t>
    </rPh>
    <rPh sb="13" eb="15">
      <t>コウモク</t>
    </rPh>
    <rPh sb="19" eb="21">
      <t>ショテイ</t>
    </rPh>
    <rPh sb="22" eb="24">
      <t>ソクテイ</t>
    </rPh>
    <rPh sb="24" eb="26">
      <t>キジュン</t>
    </rPh>
    <rPh sb="27" eb="28">
      <t>モト</t>
    </rPh>
    <rPh sb="30" eb="31">
      <t>オコナ</t>
    </rPh>
    <rPh sb="37" eb="39">
      <t>ソクテイ</t>
    </rPh>
    <rPh sb="39" eb="40">
      <t>アタイ</t>
    </rPh>
    <rPh sb="41" eb="43">
      <t>キカク</t>
    </rPh>
    <rPh sb="43" eb="44">
      <t>アタイ</t>
    </rPh>
    <rPh sb="45" eb="47">
      <t>マンゾク</t>
    </rPh>
    <rPh sb="56" eb="58">
      <t>キカク</t>
    </rPh>
    <rPh sb="58" eb="59">
      <t>アタイ</t>
    </rPh>
    <phoneticPr fontId="3"/>
  </si>
  <si>
    <t>□品質の測定が、必要な測定項目について所定の測定基準に基づき行われており、測定値が規格値を満足し、そのばらつきが規格値の概ね８０％以内である。</t>
    <rPh sb="1" eb="3">
      <t>ヒンシツ</t>
    </rPh>
    <rPh sb="8" eb="10">
      <t>ヒツヨウ</t>
    </rPh>
    <rPh sb="11" eb="13">
      <t>ソクテイ</t>
    </rPh>
    <rPh sb="19" eb="21">
      <t>ショテイ</t>
    </rPh>
    <rPh sb="27" eb="28">
      <t>モト</t>
    </rPh>
    <rPh sb="30" eb="31">
      <t>オコナ</t>
    </rPh>
    <rPh sb="37" eb="39">
      <t>ソクテイ</t>
    </rPh>
    <rPh sb="39" eb="40">
      <t>アタイ</t>
    </rPh>
    <rPh sb="41" eb="43">
      <t>キカク</t>
    </rPh>
    <rPh sb="43" eb="44">
      <t>アタイ</t>
    </rPh>
    <rPh sb="45" eb="47">
      <t>マンゾク</t>
    </rPh>
    <phoneticPr fontId="3"/>
  </si>
  <si>
    <t>□品質関係の測定方法又は測定値が不適切であったため、監督員が文書で改善指示を行った。</t>
    <rPh sb="1" eb="3">
      <t>ヒンシツ</t>
    </rPh>
    <rPh sb="3" eb="5">
      <t>カンケイ</t>
    </rPh>
    <rPh sb="6" eb="8">
      <t>ソクテイ</t>
    </rPh>
    <rPh sb="8" eb="10">
      <t>ホウホウ</t>
    </rPh>
    <rPh sb="10" eb="11">
      <t>マタ</t>
    </rPh>
    <rPh sb="12" eb="14">
      <t>ソクテイ</t>
    </rPh>
    <rPh sb="14" eb="15">
      <t>アタイ</t>
    </rPh>
    <rPh sb="16" eb="19">
      <t>フテキセツ</t>
    </rPh>
    <rPh sb="26" eb="29">
      <t>カントクイン</t>
    </rPh>
    <rPh sb="30" eb="32">
      <t>ブンショ</t>
    </rPh>
    <rPh sb="33" eb="35">
      <t>カイゼン</t>
    </rPh>
    <rPh sb="35" eb="37">
      <t>シジ</t>
    </rPh>
    <rPh sb="38" eb="39">
      <t>オコナ</t>
    </rPh>
    <phoneticPr fontId="3"/>
  </si>
  <si>
    <t>Ⅱ.品質</t>
    <rPh sb="2" eb="4">
      <t>ヒンシツ</t>
    </rPh>
    <phoneticPr fontId="3"/>
  </si>
  <si>
    <t>①　品質の評定は、工事全般を通じて評定するものとする。</t>
    <rPh sb="2" eb="4">
      <t>ヒンシツ</t>
    </rPh>
    <rPh sb="17" eb="19">
      <t>ヒョウテイ</t>
    </rPh>
    <phoneticPr fontId="3"/>
  </si>
  <si>
    <t>②  品質とは、設計図書に示された工事目的物の規格である。</t>
    <rPh sb="3" eb="5">
      <t>ヒンシツ</t>
    </rPh>
    <rPh sb="23" eb="25">
      <t>キカク</t>
    </rPh>
    <phoneticPr fontId="3"/>
  </si>
  <si>
    <t>④　品質管理項目を設定していない工事は「ｃ」評価とする。</t>
    <rPh sb="2" eb="4">
      <t>ヒンシツ</t>
    </rPh>
    <rPh sb="4" eb="6">
      <t>カンリ</t>
    </rPh>
    <rPh sb="6" eb="8">
      <t>コウモク</t>
    </rPh>
    <rPh sb="9" eb="11">
      <t>セッテイ</t>
    </rPh>
    <rPh sb="16" eb="18">
      <t>コウジ</t>
    </rPh>
    <rPh sb="22" eb="24">
      <t>ヒョウカ</t>
    </rPh>
    <phoneticPr fontId="3"/>
  </si>
  <si>
    <t>品質関係の測定方法又は測定値が不適切であったため、監督員が文書で改善指示を行った。</t>
    <rPh sb="0" eb="2">
      <t>ヒンシツ</t>
    </rPh>
    <rPh sb="2" eb="4">
      <t>カンケイ</t>
    </rPh>
    <rPh sb="5" eb="7">
      <t>ソクテイ</t>
    </rPh>
    <rPh sb="7" eb="9">
      <t>ホウホウ</t>
    </rPh>
    <rPh sb="9" eb="10">
      <t>マタ</t>
    </rPh>
    <rPh sb="11" eb="13">
      <t>ソクテイ</t>
    </rPh>
    <rPh sb="13" eb="14">
      <t>アタイ</t>
    </rPh>
    <rPh sb="15" eb="18">
      <t>フテキセツ</t>
    </rPh>
    <rPh sb="25" eb="28">
      <t>カントクイン</t>
    </rPh>
    <rPh sb="29" eb="31">
      <t>ブンショ</t>
    </rPh>
    <rPh sb="32" eb="34">
      <t>カイゼン</t>
    </rPh>
    <rPh sb="34" eb="36">
      <t>シジ</t>
    </rPh>
    <rPh sb="37" eb="38">
      <t>オコナ</t>
    </rPh>
    <phoneticPr fontId="3"/>
  </si>
  <si>
    <t>①材料、部品の品質照合の書類（現物照合）の内容が設計図書の仕様を満足している。</t>
    <rPh sb="1" eb="3">
      <t>ザイリョウ</t>
    </rPh>
    <rPh sb="4" eb="6">
      <t>ブヒン</t>
    </rPh>
    <rPh sb="7" eb="9">
      <t>ヒンシツ</t>
    </rPh>
    <rPh sb="9" eb="11">
      <t>ショウゴウ</t>
    </rPh>
    <rPh sb="12" eb="14">
      <t>ショルイ</t>
    </rPh>
    <rPh sb="15" eb="17">
      <t>ゲンブツ</t>
    </rPh>
    <rPh sb="17" eb="19">
      <t>ショウゴウ</t>
    </rPh>
    <rPh sb="21" eb="23">
      <t>ナイヨウ</t>
    </rPh>
    <rPh sb="24" eb="26">
      <t>セッケイ</t>
    </rPh>
    <rPh sb="26" eb="28">
      <t>トショ</t>
    </rPh>
    <rPh sb="29" eb="31">
      <t>シヨウ</t>
    </rPh>
    <rPh sb="32" eb="34">
      <t>マンゾク</t>
    </rPh>
    <phoneticPr fontId="3"/>
  </si>
  <si>
    <t>②設備の機能及び性能を、承諾図書のとおり確保している。</t>
    <rPh sb="1" eb="3">
      <t>セツビ</t>
    </rPh>
    <rPh sb="4" eb="6">
      <t>キノウ</t>
    </rPh>
    <rPh sb="6" eb="7">
      <t>オヨ</t>
    </rPh>
    <rPh sb="8" eb="10">
      <t>セイノウ</t>
    </rPh>
    <rPh sb="12" eb="14">
      <t>ショウダク</t>
    </rPh>
    <rPh sb="14" eb="16">
      <t>トショ</t>
    </rPh>
    <rPh sb="20" eb="22">
      <t>カクホ</t>
    </rPh>
    <phoneticPr fontId="3"/>
  </si>
  <si>
    <t>③設計図書の仕様を踏まえた詳細設計を行い、承諾図書として提出している。</t>
    <rPh sb="1" eb="3">
      <t>セッケイ</t>
    </rPh>
    <rPh sb="3" eb="5">
      <t>トショ</t>
    </rPh>
    <rPh sb="6" eb="8">
      <t>シヨウ</t>
    </rPh>
    <rPh sb="9" eb="10">
      <t>フ</t>
    </rPh>
    <rPh sb="13" eb="15">
      <t>ショウサイ</t>
    </rPh>
    <rPh sb="15" eb="17">
      <t>セッケイ</t>
    </rPh>
    <rPh sb="18" eb="19">
      <t>オコナ</t>
    </rPh>
    <rPh sb="21" eb="23">
      <t>ショウダク</t>
    </rPh>
    <rPh sb="23" eb="25">
      <t>トショ</t>
    </rPh>
    <rPh sb="28" eb="30">
      <t>テイシュツ</t>
    </rPh>
    <phoneticPr fontId="3"/>
  </si>
  <si>
    <t>④機器の品質、機能及び性能が設計図書を満足して成績書にまとめられている。</t>
    <rPh sb="1" eb="3">
      <t>キキ</t>
    </rPh>
    <rPh sb="4" eb="6">
      <t>ヒンシツ</t>
    </rPh>
    <rPh sb="7" eb="9">
      <t>キノウ</t>
    </rPh>
    <rPh sb="9" eb="10">
      <t>オヨ</t>
    </rPh>
    <rPh sb="11" eb="13">
      <t>セイノウ</t>
    </rPh>
    <rPh sb="14" eb="16">
      <t>セッケイ</t>
    </rPh>
    <rPh sb="16" eb="18">
      <t>トショ</t>
    </rPh>
    <rPh sb="19" eb="21">
      <t>マンゾク</t>
    </rPh>
    <rPh sb="23" eb="25">
      <t>セイセキ</t>
    </rPh>
    <rPh sb="25" eb="26">
      <t>ショ</t>
    </rPh>
    <phoneticPr fontId="3"/>
  </si>
  <si>
    <t>⑤溶接管理基準の品質管理項目について規格値を満足している。</t>
    <rPh sb="1" eb="3">
      <t>ヨウセツ</t>
    </rPh>
    <rPh sb="3" eb="5">
      <t>カンリ</t>
    </rPh>
    <rPh sb="5" eb="7">
      <t>キジュン</t>
    </rPh>
    <rPh sb="8" eb="10">
      <t>ヒンシツ</t>
    </rPh>
    <rPh sb="10" eb="12">
      <t>カンリ</t>
    </rPh>
    <rPh sb="12" eb="14">
      <t>コウモク</t>
    </rPh>
    <rPh sb="18" eb="20">
      <t>キカク</t>
    </rPh>
    <rPh sb="20" eb="21">
      <t>アタイ</t>
    </rPh>
    <rPh sb="22" eb="24">
      <t>マンゾク</t>
    </rPh>
    <phoneticPr fontId="3"/>
  </si>
  <si>
    <t>⑥塗装管理基準の品質管理項目について規格値を満足している。</t>
    <rPh sb="1" eb="3">
      <t>トソウ</t>
    </rPh>
    <rPh sb="3" eb="5">
      <t>カンリ</t>
    </rPh>
    <rPh sb="5" eb="7">
      <t>キジュン</t>
    </rPh>
    <rPh sb="8" eb="10">
      <t>ヒンシツ</t>
    </rPh>
    <rPh sb="10" eb="12">
      <t>カンリ</t>
    </rPh>
    <rPh sb="12" eb="14">
      <t>コウモク</t>
    </rPh>
    <rPh sb="18" eb="20">
      <t>キカク</t>
    </rPh>
    <rPh sb="20" eb="21">
      <t>アタイ</t>
    </rPh>
    <rPh sb="22" eb="24">
      <t>マンゾク</t>
    </rPh>
    <phoneticPr fontId="3"/>
  </si>
  <si>
    <t>⑦操作制御装置について、操作スイッチや表示灯を承諾図書のとおり配置し、操作性にすぐれている。</t>
    <rPh sb="1" eb="3">
      <t>ソウサ</t>
    </rPh>
    <rPh sb="3" eb="5">
      <t>セイギョ</t>
    </rPh>
    <rPh sb="5" eb="7">
      <t>ソウチ</t>
    </rPh>
    <rPh sb="12" eb="14">
      <t>ソウサ</t>
    </rPh>
    <rPh sb="19" eb="21">
      <t>ヒョウジ</t>
    </rPh>
    <rPh sb="21" eb="22">
      <t>アカ</t>
    </rPh>
    <rPh sb="23" eb="25">
      <t>ショウダク</t>
    </rPh>
    <rPh sb="25" eb="27">
      <t>トショ</t>
    </rPh>
    <rPh sb="31" eb="33">
      <t>ハイチ</t>
    </rPh>
    <rPh sb="35" eb="37">
      <t>ソウサ</t>
    </rPh>
    <rPh sb="37" eb="38">
      <t>セイ</t>
    </rPh>
    <phoneticPr fontId="3"/>
  </si>
  <si>
    <t>⑧操作制御設備の安全装置及び保護装置が承諾図書のとおり布設されている。</t>
    <rPh sb="1" eb="3">
      <t>ソウサ</t>
    </rPh>
    <rPh sb="3" eb="5">
      <t>セイギョ</t>
    </rPh>
    <rPh sb="5" eb="7">
      <t>セツビ</t>
    </rPh>
    <rPh sb="8" eb="10">
      <t>アンゼン</t>
    </rPh>
    <rPh sb="10" eb="12">
      <t>ソウチ</t>
    </rPh>
    <rPh sb="12" eb="13">
      <t>オヨ</t>
    </rPh>
    <rPh sb="14" eb="16">
      <t>ホゴ</t>
    </rPh>
    <rPh sb="16" eb="18">
      <t>ソウチ</t>
    </rPh>
    <rPh sb="19" eb="21">
      <t>ショウダク</t>
    </rPh>
    <rPh sb="21" eb="23">
      <t>トショ</t>
    </rPh>
    <rPh sb="27" eb="29">
      <t>フセツ</t>
    </rPh>
    <phoneticPr fontId="3"/>
  </si>
  <si>
    <t>⑨小配管、電気配線・配管が、承諾図書のとおり敷設している。</t>
    <rPh sb="1" eb="4">
      <t>ショウハイカン</t>
    </rPh>
    <rPh sb="5" eb="7">
      <t>デンキ</t>
    </rPh>
    <rPh sb="7" eb="9">
      <t>ハイセン</t>
    </rPh>
    <rPh sb="10" eb="12">
      <t>ハイカン</t>
    </rPh>
    <rPh sb="14" eb="16">
      <t>ショウダク</t>
    </rPh>
    <rPh sb="16" eb="18">
      <t>トショ</t>
    </rPh>
    <rPh sb="22" eb="24">
      <t>フセツ</t>
    </rPh>
    <phoneticPr fontId="3"/>
  </si>
  <si>
    <t>⑩設備の取扱説明書を工夫している。</t>
    <rPh sb="1" eb="3">
      <t>セツビ</t>
    </rPh>
    <rPh sb="4" eb="5">
      <t>ト</t>
    </rPh>
    <rPh sb="5" eb="6">
      <t>アツカ</t>
    </rPh>
    <rPh sb="6" eb="9">
      <t>セツメイショ</t>
    </rPh>
    <rPh sb="10" eb="12">
      <t>クフウ</t>
    </rPh>
    <phoneticPr fontId="3"/>
  </si>
  <si>
    <t>⑪完成図書（取扱説明書）に定期的な点検及び交換を必要とする部品並びに箇所を明示している。</t>
    <rPh sb="1" eb="3">
      <t>カンセイ</t>
    </rPh>
    <rPh sb="3" eb="5">
      <t>トショ</t>
    </rPh>
    <rPh sb="6" eb="7">
      <t>ト</t>
    </rPh>
    <rPh sb="7" eb="8">
      <t>アツカ</t>
    </rPh>
    <rPh sb="8" eb="11">
      <t>セツメイショ</t>
    </rPh>
    <rPh sb="13" eb="16">
      <t>テイキテキ</t>
    </rPh>
    <rPh sb="17" eb="19">
      <t>テンケン</t>
    </rPh>
    <rPh sb="19" eb="20">
      <t>オヨ</t>
    </rPh>
    <rPh sb="21" eb="23">
      <t>コウカン</t>
    </rPh>
    <rPh sb="24" eb="26">
      <t>ヒツヨウ</t>
    </rPh>
    <rPh sb="29" eb="31">
      <t>ブヒン</t>
    </rPh>
    <rPh sb="31" eb="32">
      <t>ナラ</t>
    </rPh>
    <rPh sb="34" eb="36">
      <t>カショ</t>
    </rPh>
    <rPh sb="37" eb="39">
      <t>メイジ</t>
    </rPh>
    <phoneticPr fontId="3"/>
  </si>
  <si>
    <t>⑫機器の配置が点検しやすいよう工夫している。</t>
    <rPh sb="1" eb="3">
      <t>キキ</t>
    </rPh>
    <rPh sb="4" eb="6">
      <t>ハイチ</t>
    </rPh>
    <rPh sb="7" eb="9">
      <t>テンケン</t>
    </rPh>
    <rPh sb="15" eb="17">
      <t>クフウ</t>
    </rPh>
    <phoneticPr fontId="3"/>
  </si>
  <si>
    <t>⑬設備の構造や機器の配置が、部品等の交換作業を容易にできるように工夫している。</t>
    <rPh sb="1" eb="3">
      <t>セツビ</t>
    </rPh>
    <rPh sb="4" eb="6">
      <t>コウゾウ</t>
    </rPh>
    <rPh sb="7" eb="9">
      <t>キキ</t>
    </rPh>
    <rPh sb="10" eb="12">
      <t>ハイチ</t>
    </rPh>
    <rPh sb="14" eb="16">
      <t>ブヒン</t>
    </rPh>
    <rPh sb="16" eb="17">
      <t>トウ</t>
    </rPh>
    <rPh sb="18" eb="20">
      <t>コウカン</t>
    </rPh>
    <rPh sb="20" eb="22">
      <t>サギョウ</t>
    </rPh>
    <rPh sb="23" eb="25">
      <t>ヨウイ</t>
    </rPh>
    <rPh sb="32" eb="34">
      <t>クフウ</t>
    </rPh>
    <phoneticPr fontId="3"/>
  </si>
  <si>
    <t>⑭二次コンクリートの配合試験及び試験練りが実施され、試験成績表にまとめられている。</t>
    <rPh sb="1" eb="3">
      <t>ニジ</t>
    </rPh>
    <rPh sb="10" eb="12">
      <t>ハイゴウ</t>
    </rPh>
    <rPh sb="12" eb="14">
      <t>シケン</t>
    </rPh>
    <rPh sb="14" eb="15">
      <t>オヨ</t>
    </rPh>
    <rPh sb="16" eb="18">
      <t>シケン</t>
    </rPh>
    <rPh sb="18" eb="19">
      <t>ネ</t>
    </rPh>
    <rPh sb="21" eb="23">
      <t>ジッシ</t>
    </rPh>
    <rPh sb="26" eb="28">
      <t>シケン</t>
    </rPh>
    <rPh sb="28" eb="30">
      <t>セイセキ</t>
    </rPh>
    <rPh sb="30" eb="31">
      <t>ヒョウ</t>
    </rPh>
    <phoneticPr fontId="3"/>
  </si>
  <si>
    <t>⑮バルブ類の平時の状態を示すラベルなどが見やすい状態で表示している。</t>
    <rPh sb="4" eb="5">
      <t>ルイ</t>
    </rPh>
    <rPh sb="6" eb="8">
      <t>ヘイジ</t>
    </rPh>
    <rPh sb="9" eb="11">
      <t>ジョウタイ</t>
    </rPh>
    <rPh sb="12" eb="13">
      <t>シメ</t>
    </rPh>
    <rPh sb="20" eb="21">
      <t>ミ</t>
    </rPh>
    <rPh sb="24" eb="26">
      <t>ジョウタイ</t>
    </rPh>
    <rPh sb="27" eb="29">
      <t>ヒョウジ</t>
    </rPh>
    <phoneticPr fontId="3"/>
  </si>
  <si>
    <t>⑯計器類に運転時の適用範囲を見やすく表示している。</t>
    <rPh sb="1" eb="3">
      <t>ケイキ</t>
    </rPh>
    <rPh sb="3" eb="4">
      <t>ルイ</t>
    </rPh>
    <rPh sb="5" eb="7">
      <t>ウンテン</t>
    </rPh>
    <rPh sb="7" eb="8">
      <t>ジ</t>
    </rPh>
    <rPh sb="9" eb="11">
      <t>テキヨウ</t>
    </rPh>
    <rPh sb="11" eb="13">
      <t>ハンイ</t>
    </rPh>
    <rPh sb="14" eb="15">
      <t>ミ</t>
    </rPh>
    <rPh sb="18" eb="20">
      <t>ヒョウジ</t>
    </rPh>
    <phoneticPr fontId="3"/>
  </si>
  <si>
    <t>⑰回転部や高温部等の危険箇所に表示又は防護をしている。</t>
    <rPh sb="1" eb="3">
      <t>カイテン</t>
    </rPh>
    <rPh sb="3" eb="4">
      <t>ブ</t>
    </rPh>
    <rPh sb="5" eb="8">
      <t>コウオンブ</t>
    </rPh>
    <rPh sb="8" eb="9">
      <t>トウ</t>
    </rPh>
    <rPh sb="10" eb="12">
      <t>キケン</t>
    </rPh>
    <rPh sb="12" eb="14">
      <t>カショ</t>
    </rPh>
    <rPh sb="15" eb="17">
      <t>ヒョウジ</t>
    </rPh>
    <rPh sb="17" eb="18">
      <t>マタ</t>
    </rPh>
    <rPh sb="19" eb="21">
      <t>ボウゴ</t>
    </rPh>
    <phoneticPr fontId="3"/>
  </si>
  <si>
    <t>⑱構造部の劣化状況をよく把握して、適切な対策を施していることが確認できる。</t>
    <rPh sb="1" eb="3">
      <t>コウゾウ</t>
    </rPh>
    <rPh sb="3" eb="4">
      <t>ブ</t>
    </rPh>
    <rPh sb="5" eb="7">
      <t>レッカ</t>
    </rPh>
    <rPh sb="7" eb="9">
      <t>ジョウキョウ</t>
    </rPh>
    <rPh sb="12" eb="14">
      <t>ハアク</t>
    </rPh>
    <rPh sb="17" eb="19">
      <t>テキセツ</t>
    </rPh>
    <rPh sb="20" eb="22">
      <t>タイサク</t>
    </rPh>
    <rPh sb="23" eb="24">
      <t>ホドコ</t>
    </rPh>
    <rPh sb="31" eb="33">
      <t>カクニン</t>
    </rPh>
    <phoneticPr fontId="3"/>
  </si>
  <si>
    <t>⑲現地状況を勘案し施工方法等について提案を行うなど、積極的に取り組んでいる。</t>
    <rPh sb="1" eb="3">
      <t>ゲンチ</t>
    </rPh>
    <rPh sb="3" eb="5">
      <t>ジョウキョウ</t>
    </rPh>
    <rPh sb="6" eb="8">
      <t>カンアン</t>
    </rPh>
    <rPh sb="9" eb="11">
      <t>セコウ</t>
    </rPh>
    <rPh sb="11" eb="13">
      <t>ホウホウ</t>
    </rPh>
    <rPh sb="13" eb="14">
      <t>トウ</t>
    </rPh>
    <rPh sb="18" eb="20">
      <t>テイアン</t>
    </rPh>
    <rPh sb="21" eb="22">
      <t>オコナ</t>
    </rPh>
    <rPh sb="26" eb="29">
      <t>セッキョクテキ</t>
    </rPh>
    <rPh sb="30" eb="31">
      <t>ト</t>
    </rPh>
    <rPh sb="32" eb="33">
      <t>ク</t>
    </rPh>
    <phoneticPr fontId="3"/>
  </si>
  <si>
    <t>①製作着手前に、品質や性能の確保に係る技術検討を実施している。</t>
    <rPh sb="1" eb="3">
      <t>セイサク</t>
    </rPh>
    <rPh sb="3" eb="5">
      <t>チャクシュ</t>
    </rPh>
    <rPh sb="5" eb="6">
      <t>マエ</t>
    </rPh>
    <rPh sb="8" eb="10">
      <t>ヒンシツ</t>
    </rPh>
    <rPh sb="11" eb="13">
      <t>セイノウ</t>
    </rPh>
    <rPh sb="14" eb="16">
      <t>カクホ</t>
    </rPh>
    <rPh sb="17" eb="18">
      <t>カカ</t>
    </rPh>
    <rPh sb="19" eb="21">
      <t>ギジュツ</t>
    </rPh>
    <rPh sb="21" eb="23">
      <t>ケントウ</t>
    </rPh>
    <rPh sb="24" eb="26">
      <t>ジッシ</t>
    </rPh>
    <phoneticPr fontId="3"/>
  </si>
  <si>
    <t>②材料、部品の品質照合の結果が、品質保証書等（現物照合を含む）で確認でき、設計図書の仕様を満足している。</t>
    <rPh sb="1" eb="3">
      <t>ザイリョウ</t>
    </rPh>
    <rPh sb="4" eb="6">
      <t>ブヒン</t>
    </rPh>
    <rPh sb="7" eb="9">
      <t>ヒンシツ</t>
    </rPh>
    <rPh sb="9" eb="11">
      <t>ショウゴウ</t>
    </rPh>
    <rPh sb="12" eb="14">
      <t>ケッカ</t>
    </rPh>
    <rPh sb="16" eb="18">
      <t>ヒンシツ</t>
    </rPh>
    <rPh sb="18" eb="20">
      <t>ホショウ</t>
    </rPh>
    <rPh sb="20" eb="21">
      <t>ショ</t>
    </rPh>
    <rPh sb="21" eb="22">
      <t>トウ</t>
    </rPh>
    <rPh sb="23" eb="25">
      <t>ゲンブツ</t>
    </rPh>
    <rPh sb="25" eb="27">
      <t>ショウゴウ</t>
    </rPh>
    <rPh sb="28" eb="29">
      <t>フク</t>
    </rPh>
    <rPh sb="32" eb="34">
      <t>カクニン</t>
    </rPh>
    <rPh sb="37" eb="39">
      <t>セッケイ</t>
    </rPh>
    <rPh sb="39" eb="41">
      <t>トショ</t>
    </rPh>
    <rPh sb="42" eb="44">
      <t>シヨウ</t>
    </rPh>
    <rPh sb="45" eb="47">
      <t>マンゾク</t>
    </rPh>
    <phoneticPr fontId="3"/>
  </si>
  <si>
    <t>③機器の品質、機能及び性能が、設計図書を満足し、成績書にまとめている。</t>
    <rPh sb="1" eb="3">
      <t>キキ</t>
    </rPh>
    <rPh sb="4" eb="6">
      <t>ヒンシツ</t>
    </rPh>
    <rPh sb="7" eb="9">
      <t>キノウ</t>
    </rPh>
    <rPh sb="9" eb="10">
      <t>オヨ</t>
    </rPh>
    <rPh sb="11" eb="13">
      <t>セイノウ</t>
    </rPh>
    <rPh sb="15" eb="17">
      <t>セッケイ</t>
    </rPh>
    <rPh sb="17" eb="19">
      <t>トショ</t>
    </rPh>
    <rPh sb="20" eb="22">
      <t>マンゾク</t>
    </rPh>
    <rPh sb="24" eb="26">
      <t>セイセキ</t>
    </rPh>
    <rPh sb="26" eb="27">
      <t>ショ</t>
    </rPh>
    <phoneticPr fontId="3"/>
  </si>
  <si>
    <t>④操作スイッチや表示灯が承諾図書のとおり配置され、操作性に優れている。</t>
    <rPh sb="1" eb="3">
      <t>ソウサ</t>
    </rPh>
    <rPh sb="8" eb="10">
      <t>ヒョウジ</t>
    </rPh>
    <rPh sb="10" eb="11">
      <t>アカ</t>
    </rPh>
    <rPh sb="12" eb="14">
      <t>ショウダク</t>
    </rPh>
    <rPh sb="14" eb="16">
      <t>トショ</t>
    </rPh>
    <rPh sb="20" eb="22">
      <t>ハイチ</t>
    </rPh>
    <rPh sb="25" eb="28">
      <t>ソウサセイ</t>
    </rPh>
    <rPh sb="29" eb="30">
      <t>スグ</t>
    </rPh>
    <phoneticPr fontId="3"/>
  </si>
  <si>
    <t>⑥設備の機能及び性能が設計図書の仕様を満足している。</t>
    <rPh sb="1" eb="3">
      <t>セツビ</t>
    </rPh>
    <rPh sb="4" eb="6">
      <t>キノウ</t>
    </rPh>
    <rPh sb="6" eb="7">
      <t>オヨ</t>
    </rPh>
    <rPh sb="8" eb="10">
      <t>セイノウ</t>
    </rPh>
    <rPh sb="11" eb="13">
      <t>セッケイ</t>
    </rPh>
    <rPh sb="13" eb="15">
      <t>トショ</t>
    </rPh>
    <rPh sb="16" eb="18">
      <t>シヨウ</t>
    </rPh>
    <rPh sb="19" eb="21">
      <t>マンゾク</t>
    </rPh>
    <phoneticPr fontId="3"/>
  </si>
  <si>
    <t>⑦操作制御関係の機能及び性能が、仕様を満足しているとともに、必要な安全装置及び保護装置の動作が確認できる。</t>
    <rPh sb="1" eb="3">
      <t>ソウサ</t>
    </rPh>
    <rPh sb="3" eb="5">
      <t>セイギョ</t>
    </rPh>
    <rPh sb="5" eb="7">
      <t>カンケイ</t>
    </rPh>
    <rPh sb="8" eb="10">
      <t>キノウ</t>
    </rPh>
    <rPh sb="10" eb="11">
      <t>オヨ</t>
    </rPh>
    <rPh sb="12" eb="14">
      <t>セイノウ</t>
    </rPh>
    <rPh sb="16" eb="18">
      <t>シヨウ</t>
    </rPh>
    <rPh sb="19" eb="21">
      <t>マンゾク</t>
    </rPh>
    <rPh sb="30" eb="32">
      <t>ヒツヨウ</t>
    </rPh>
    <rPh sb="33" eb="35">
      <t>アンゼン</t>
    </rPh>
    <rPh sb="35" eb="37">
      <t>ソウチ</t>
    </rPh>
    <rPh sb="37" eb="38">
      <t>オヨ</t>
    </rPh>
    <rPh sb="39" eb="41">
      <t>ホゴ</t>
    </rPh>
    <rPh sb="41" eb="43">
      <t>ソウチ</t>
    </rPh>
    <rPh sb="44" eb="46">
      <t>ドウサ</t>
    </rPh>
    <rPh sb="47" eb="49">
      <t>カクニン</t>
    </rPh>
    <phoneticPr fontId="3"/>
  </si>
  <si>
    <t>⑧設備の総合性能が、設計図書の仕様を満足している。</t>
    <rPh sb="1" eb="3">
      <t>セツビ</t>
    </rPh>
    <rPh sb="4" eb="6">
      <t>ソウゴウ</t>
    </rPh>
    <rPh sb="6" eb="8">
      <t>セイノウ</t>
    </rPh>
    <rPh sb="10" eb="12">
      <t>セッケイ</t>
    </rPh>
    <rPh sb="12" eb="14">
      <t>トショ</t>
    </rPh>
    <rPh sb="15" eb="17">
      <t>シヨウ</t>
    </rPh>
    <rPh sb="18" eb="20">
      <t>マンゾク</t>
    </rPh>
    <phoneticPr fontId="3"/>
  </si>
  <si>
    <t>⑨現場条件によって機器（製品）の性能及び性能が確認ができない場合において、工場試験などで確認している。</t>
    <rPh sb="1" eb="3">
      <t>ゲンバ</t>
    </rPh>
    <rPh sb="3" eb="5">
      <t>ジョウケン</t>
    </rPh>
    <rPh sb="9" eb="11">
      <t>キキ</t>
    </rPh>
    <rPh sb="12" eb="14">
      <t>セイヒン</t>
    </rPh>
    <rPh sb="16" eb="18">
      <t>セイノウ</t>
    </rPh>
    <rPh sb="18" eb="19">
      <t>オヨ</t>
    </rPh>
    <rPh sb="20" eb="22">
      <t>セイノウ</t>
    </rPh>
    <rPh sb="23" eb="25">
      <t>カクニン</t>
    </rPh>
    <rPh sb="30" eb="32">
      <t>バアイ</t>
    </rPh>
    <rPh sb="37" eb="39">
      <t>コウジョウ</t>
    </rPh>
    <rPh sb="39" eb="41">
      <t>シケン</t>
    </rPh>
    <rPh sb="44" eb="46">
      <t>カクニン</t>
    </rPh>
    <phoneticPr fontId="3"/>
  </si>
  <si>
    <t>⑩設備全体についての取扱説明書を工夫し作成（修繕（改造・更新含む）の場合は、修繕又は更新）している。</t>
    <rPh sb="1" eb="3">
      <t>セツビ</t>
    </rPh>
    <rPh sb="3" eb="5">
      <t>ゼンタイ</t>
    </rPh>
    <rPh sb="10" eb="11">
      <t>ト</t>
    </rPh>
    <rPh sb="11" eb="12">
      <t>アツカ</t>
    </rPh>
    <rPh sb="12" eb="15">
      <t>セツメイショ</t>
    </rPh>
    <rPh sb="16" eb="18">
      <t>クフウ</t>
    </rPh>
    <rPh sb="19" eb="21">
      <t>サクセイ</t>
    </rPh>
    <rPh sb="22" eb="24">
      <t>シュウゼン</t>
    </rPh>
    <rPh sb="25" eb="27">
      <t>カイゾウ</t>
    </rPh>
    <rPh sb="28" eb="30">
      <t>コウシン</t>
    </rPh>
    <rPh sb="30" eb="31">
      <t>フク</t>
    </rPh>
    <rPh sb="34" eb="36">
      <t>バアイ</t>
    </rPh>
    <rPh sb="38" eb="40">
      <t>シュウゼン</t>
    </rPh>
    <rPh sb="40" eb="41">
      <t>マタ</t>
    </rPh>
    <rPh sb="42" eb="44">
      <t>コウシン</t>
    </rPh>
    <phoneticPr fontId="3"/>
  </si>
  <si>
    <t>⑪完成図書で定期的な点検や交換を要する部品及び箇所を明示している。</t>
    <rPh sb="1" eb="3">
      <t>カンセイ</t>
    </rPh>
    <rPh sb="3" eb="5">
      <t>トショ</t>
    </rPh>
    <rPh sb="6" eb="9">
      <t>テイキテキ</t>
    </rPh>
    <rPh sb="10" eb="12">
      <t>テンケン</t>
    </rPh>
    <rPh sb="13" eb="15">
      <t>コウカン</t>
    </rPh>
    <rPh sb="16" eb="17">
      <t>ヨウ</t>
    </rPh>
    <rPh sb="19" eb="21">
      <t>ブヒン</t>
    </rPh>
    <rPh sb="21" eb="22">
      <t>オヨ</t>
    </rPh>
    <rPh sb="23" eb="25">
      <t>カショ</t>
    </rPh>
    <rPh sb="26" eb="28">
      <t>メイジ</t>
    </rPh>
    <phoneticPr fontId="3"/>
  </si>
  <si>
    <t>⑫設備の構造において、点検や消耗品の取替え作業が容易にできるよう工夫している。</t>
    <rPh sb="1" eb="3">
      <t>セツビ</t>
    </rPh>
    <rPh sb="4" eb="6">
      <t>コウゾウ</t>
    </rPh>
    <rPh sb="11" eb="13">
      <t>テンケン</t>
    </rPh>
    <rPh sb="14" eb="16">
      <t>ショウモウ</t>
    </rPh>
    <rPh sb="16" eb="17">
      <t>ヒン</t>
    </rPh>
    <rPh sb="18" eb="19">
      <t>ト</t>
    </rPh>
    <rPh sb="19" eb="20">
      <t>カ</t>
    </rPh>
    <rPh sb="21" eb="23">
      <t>サギョウ</t>
    </rPh>
    <rPh sb="24" eb="26">
      <t>ヨウイ</t>
    </rPh>
    <rPh sb="32" eb="34">
      <t>クフウ</t>
    </rPh>
    <phoneticPr fontId="3"/>
  </si>
  <si>
    <t>⑬その他　（理由：</t>
    <rPh sb="3" eb="4">
      <t>タ</t>
    </rPh>
    <rPh sb="6" eb="8">
      <t>リユウ</t>
    </rPh>
    <phoneticPr fontId="3"/>
  </si>
  <si>
    <t>⑤理由：</t>
    <rPh sb="1" eb="3">
      <t>リユウ</t>
    </rPh>
    <phoneticPr fontId="3"/>
  </si>
  <si>
    <t>⑥理由：</t>
    <rPh sb="1" eb="3">
      <t>リユウ</t>
    </rPh>
    <phoneticPr fontId="3"/>
  </si>
  <si>
    <t>⑦理由：</t>
    <rPh sb="1" eb="3">
      <t>リユウ</t>
    </rPh>
    <phoneticPr fontId="3"/>
  </si>
  <si>
    <t>a'</t>
    <phoneticPr fontId="3"/>
  </si>
  <si>
    <t>b</t>
    <phoneticPr fontId="3"/>
  </si>
  <si>
    <t>b'</t>
    <phoneticPr fontId="3"/>
  </si>
  <si>
    <t>優れている</t>
    <rPh sb="0" eb="1">
      <t>スグ</t>
    </rPh>
    <phoneticPr fontId="3"/>
  </si>
  <si>
    <t>bより優れている。</t>
    <phoneticPr fontId="3"/>
  </si>
  <si>
    <t>やや優れている</t>
    <rPh sb="2" eb="3">
      <t>スグ</t>
    </rPh>
    <phoneticPr fontId="3"/>
  </si>
  <si>
    <t>ｃより優れている</t>
    <rPh sb="3" eb="4">
      <t>スグ</t>
    </rPh>
    <phoneticPr fontId="3"/>
  </si>
  <si>
    <t>他の評価に該当しない</t>
    <rPh sb="2" eb="4">
      <t>ヒョウカ</t>
    </rPh>
    <phoneticPr fontId="3"/>
  </si>
  <si>
    <t>　「評価対象項目」</t>
    <rPh sb="2" eb="4">
      <t>ヒョウカ</t>
    </rPh>
    <rPh sb="4" eb="6">
      <t>タイショウ</t>
    </rPh>
    <rPh sb="6" eb="8">
      <t>コウモク</t>
    </rPh>
    <phoneticPr fontId="3"/>
  </si>
  <si>
    <t>やや劣っている</t>
    <rPh sb="2" eb="3">
      <t>オト</t>
    </rPh>
    <phoneticPr fontId="3"/>
  </si>
  <si>
    <t>劣っている</t>
    <rPh sb="0" eb="1">
      <t>オト</t>
    </rPh>
    <phoneticPr fontId="3"/>
  </si>
  <si>
    <t>　　該当項目が４項目以上・・・・・・・ a</t>
    <rPh sb="2" eb="4">
      <t>ガイトウ</t>
    </rPh>
    <rPh sb="4" eb="6">
      <t>コウモク</t>
    </rPh>
    <rPh sb="8" eb="10">
      <t>コウモク</t>
    </rPh>
    <rPh sb="10" eb="12">
      <t>イジョウ</t>
    </rPh>
    <phoneticPr fontId="3"/>
  </si>
  <si>
    <t>　　該当項目が３項目以上・・・・・・・ a'</t>
    <rPh sb="2" eb="4">
      <t>ガイトウ</t>
    </rPh>
    <rPh sb="4" eb="6">
      <t>コウモク</t>
    </rPh>
    <rPh sb="8" eb="10">
      <t>コウモク</t>
    </rPh>
    <rPh sb="10" eb="12">
      <t>イジョウ</t>
    </rPh>
    <phoneticPr fontId="3"/>
  </si>
  <si>
    <t>　　該当項目が２項目以上・・・・・・・ b</t>
    <rPh sb="2" eb="4">
      <t>ガイトウ</t>
    </rPh>
    <rPh sb="4" eb="6">
      <t>コウモク</t>
    </rPh>
    <rPh sb="8" eb="10">
      <t>コウモク</t>
    </rPh>
    <rPh sb="10" eb="12">
      <t>イジョウ</t>
    </rPh>
    <phoneticPr fontId="3"/>
  </si>
  <si>
    <t>　　該当項目が１項目以上・・・・・・・ b'</t>
    <rPh sb="2" eb="4">
      <t>ガイトウ</t>
    </rPh>
    <rPh sb="4" eb="6">
      <t>コウモク</t>
    </rPh>
    <rPh sb="8" eb="10">
      <t>コウモク</t>
    </rPh>
    <rPh sb="10" eb="12">
      <t>イジョウ</t>
    </rPh>
    <phoneticPr fontId="3"/>
  </si>
  <si>
    <t>　　該当項目がなし・・・・・・・・・・ c</t>
    <phoneticPr fontId="3"/>
  </si>
  <si>
    <t>①隣接する他の工事などとの工程調整に取り組み、遅れを発生させることなく工事を完成させた。</t>
    <phoneticPr fontId="3"/>
  </si>
  <si>
    <t>②地元及び関係機関との調整に取り組み、遅れを発生させることなく工事を完成させた。</t>
    <phoneticPr fontId="3"/>
  </si>
  <si>
    <t>③工程管理を適切に行なったことにより、休日や夜間工事の回避等を行い、地域住民に公共工事に対する好印象を与えた。</t>
    <phoneticPr fontId="3"/>
  </si>
  <si>
    <t>④工程管理に係る積極的な取り組みが見られた。</t>
    <phoneticPr fontId="3"/>
  </si>
  <si>
    <t>⑤災害復旧工事など特に工期的な制約がある場合において、余裕をもって工事を完成させた。</t>
    <phoneticPr fontId="3"/>
  </si>
  <si>
    <t>⑥工事施工箇所が広範囲に点在している場合において、工程管理を的確に行い、余裕をもって工事を完成させた。</t>
    <phoneticPr fontId="3"/>
  </si>
  <si>
    <t>⑦その他　〔理由：</t>
    <rPh sb="6" eb="8">
      <t>リユウ</t>
    </rPh>
    <phoneticPr fontId="3"/>
  </si>
  <si>
    <t>①建設労働災害及び公衆災害の防止に向けた取り組みが顕著であった。</t>
    <rPh sb="1" eb="3">
      <t>ケンセツ</t>
    </rPh>
    <rPh sb="3" eb="5">
      <t>ロウドウ</t>
    </rPh>
    <rPh sb="5" eb="7">
      <t>サイガイ</t>
    </rPh>
    <rPh sb="7" eb="8">
      <t>オヨ</t>
    </rPh>
    <rPh sb="9" eb="11">
      <t>コウシュウ</t>
    </rPh>
    <rPh sb="11" eb="13">
      <t>サイガイ</t>
    </rPh>
    <rPh sb="14" eb="16">
      <t>ボウシ</t>
    </rPh>
    <rPh sb="17" eb="18">
      <t>ム</t>
    </rPh>
    <rPh sb="20" eb="21">
      <t>ト</t>
    </rPh>
    <rPh sb="22" eb="23">
      <t>ク</t>
    </rPh>
    <rPh sb="25" eb="27">
      <t>ケンチョ</t>
    </rPh>
    <phoneticPr fontId="3"/>
  </si>
  <si>
    <t>②安全衛生を確保するための管理体制を整備し、組織的に取り組んだ。</t>
    <rPh sb="1" eb="3">
      <t>アンゼン</t>
    </rPh>
    <rPh sb="3" eb="5">
      <t>エイセイ</t>
    </rPh>
    <rPh sb="6" eb="8">
      <t>カクホ</t>
    </rPh>
    <rPh sb="13" eb="15">
      <t>カンリ</t>
    </rPh>
    <rPh sb="15" eb="17">
      <t>タイセイ</t>
    </rPh>
    <rPh sb="18" eb="20">
      <t>セイビ</t>
    </rPh>
    <rPh sb="22" eb="25">
      <t>ソシキテキ</t>
    </rPh>
    <rPh sb="26" eb="27">
      <t>ト</t>
    </rPh>
    <rPh sb="28" eb="29">
      <t>ク</t>
    </rPh>
    <phoneticPr fontId="3"/>
  </si>
  <si>
    <t>③安全衛生を確保するため、他の模範となるような活動に積極的に取り組んだ。</t>
    <rPh sb="1" eb="3">
      <t>アンゼン</t>
    </rPh>
    <rPh sb="3" eb="5">
      <t>エイセイ</t>
    </rPh>
    <rPh sb="6" eb="8">
      <t>カクホ</t>
    </rPh>
    <rPh sb="13" eb="14">
      <t>ホカ</t>
    </rPh>
    <rPh sb="15" eb="17">
      <t>モハン</t>
    </rPh>
    <rPh sb="23" eb="25">
      <t>カツドウ</t>
    </rPh>
    <rPh sb="26" eb="29">
      <t>セッキョクテキ</t>
    </rPh>
    <rPh sb="30" eb="31">
      <t>ト</t>
    </rPh>
    <rPh sb="32" eb="33">
      <t>ク</t>
    </rPh>
    <phoneticPr fontId="3"/>
  </si>
  <si>
    <t>④安全対策に関する技術開発や創意工夫に取り組んだ。</t>
    <rPh sb="1" eb="3">
      <t>アンゼン</t>
    </rPh>
    <rPh sb="3" eb="5">
      <t>タイサク</t>
    </rPh>
    <rPh sb="6" eb="7">
      <t>カン</t>
    </rPh>
    <rPh sb="9" eb="11">
      <t>ギジュツ</t>
    </rPh>
    <rPh sb="11" eb="13">
      <t>カイハツ</t>
    </rPh>
    <rPh sb="14" eb="16">
      <t>ソウイ</t>
    </rPh>
    <rPh sb="16" eb="18">
      <t>クフウ</t>
    </rPh>
    <rPh sb="19" eb="20">
      <t>ト</t>
    </rPh>
    <rPh sb="21" eb="22">
      <t>ク</t>
    </rPh>
    <phoneticPr fontId="3"/>
  </si>
  <si>
    <t>⑤安全協議会での活動に積極的に取り組んだ。</t>
    <rPh sb="1" eb="3">
      <t>アンゼン</t>
    </rPh>
    <rPh sb="3" eb="6">
      <t>キョウギカイ</t>
    </rPh>
    <rPh sb="8" eb="10">
      <t>カツドウ</t>
    </rPh>
    <rPh sb="11" eb="14">
      <t>セッキョクテキ</t>
    </rPh>
    <rPh sb="15" eb="16">
      <t>ト</t>
    </rPh>
    <rPh sb="17" eb="18">
      <t>ク</t>
    </rPh>
    <phoneticPr fontId="3"/>
  </si>
  <si>
    <t>⑥安全対策に係る取り組みが地域から評価された。</t>
    <rPh sb="3" eb="5">
      <t>タイサク</t>
    </rPh>
    <rPh sb="6" eb="7">
      <t>カカ</t>
    </rPh>
    <rPh sb="8" eb="9">
      <t>ト</t>
    </rPh>
    <rPh sb="10" eb="11">
      <t>ク</t>
    </rPh>
    <rPh sb="13" eb="15">
      <t>チイキ</t>
    </rPh>
    <rPh sb="17" eb="19">
      <t>ヒョウカ</t>
    </rPh>
    <phoneticPr fontId="3"/>
  </si>
  <si>
    <t>６.社会性等</t>
    <rPh sb="2" eb="5">
      <t>シャカイセイ</t>
    </rPh>
    <rPh sb="5" eb="6">
      <t>トウ</t>
    </rPh>
    <phoneticPr fontId="3"/>
  </si>
  <si>
    <t>Ⅰ.地域への貢献等</t>
    <rPh sb="2" eb="4">
      <t>チイキ</t>
    </rPh>
    <rPh sb="6" eb="8">
      <t>コウケン</t>
    </rPh>
    <rPh sb="8" eb="9">
      <t>トウ</t>
    </rPh>
    <phoneticPr fontId="3"/>
  </si>
  <si>
    <t>①周辺環境への配慮に積極的に取り組んだ。</t>
    <phoneticPr fontId="3"/>
  </si>
  <si>
    <t>②現場事務所や作業現場の環境を周辺地域との景観に合わせるなど、積極的に周辺地域との調和を図った。</t>
    <phoneticPr fontId="3"/>
  </si>
  <si>
    <t>③定期的に広報紙の配布や現場見学会等を実施して、積極的に地域とのコミュニケーションを図った。</t>
    <phoneticPr fontId="3"/>
  </si>
  <si>
    <t>④道路清掃などを積極的に実施し、地域に貢献した。</t>
    <phoneticPr fontId="3"/>
  </si>
  <si>
    <t>⑤地域が主催するイベントへ積極的に参加し、地域とのコミュニケーションを図った。</t>
    <phoneticPr fontId="3"/>
  </si>
  <si>
    <t>⑥災害時などにおいて、地域への支援又は行政などによる救援活動への積極的な協力を行った。</t>
    <phoneticPr fontId="3"/>
  </si>
  <si>
    <t>４.工事特性</t>
    <rPh sb="2" eb="4">
      <t>コウジ</t>
    </rPh>
    <rPh sb="4" eb="6">
      <t>トクセイ</t>
    </rPh>
    <phoneticPr fontId="3"/>
  </si>
  <si>
    <t>Ⅰ.施工条件等への対応</t>
    <rPh sb="2" eb="4">
      <t>セコウ</t>
    </rPh>
    <rPh sb="4" eb="6">
      <t>ジョウケン</t>
    </rPh>
    <rPh sb="6" eb="7">
      <t>トウ</t>
    </rPh>
    <rPh sb="9" eb="11">
      <t>タイオウ</t>
    </rPh>
    <phoneticPr fontId="3"/>
  </si>
  <si>
    <t>対応事項</t>
    <rPh sb="0" eb="2">
      <t>タイオウ</t>
    </rPh>
    <rPh sb="2" eb="4">
      <t>ジコウ</t>
    </rPh>
    <phoneticPr fontId="3"/>
  </si>
  <si>
    <t>Ⅰ　構造物の特殊性への対応</t>
    <rPh sb="2" eb="5">
      <t>コウゾウブツ</t>
    </rPh>
    <rPh sb="6" eb="8">
      <t>トクシュ</t>
    </rPh>
    <rPh sb="8" eb="9">
      <t>セイ</t>
    </rPh>
    <rPh sb="11" eb="13">
      <t>タイオウ</t>
    </rPh>
    <phoneticPr fontId="3"/>
  </si>
  <si>
    <t>③その他　〔理由：</t>
    <rPh sb="6" eb="8">
      <t>リユウ</t>
    </rPh>
    <phoneticPr fontId="3"/>
  </si>
  <si>
    <t>※上記の対応事項に１つ以上「○」がつけば３点の加点とする。</t>
    <rPh sb="1" eb="3">
      <t>ジョウキ</t>
    </rPh>
    <rPh sb="4" eb="6">
      <t>タイオウ</t>
    </rPh>
    <rPh sb="6" eb="8">
      <t>ジコウ</t>
    </rPh>
    <rPh sb="11" eb="13">
      <t>イジョウ</t>
    </rPh>
    <rPh sb="21" eb="22">
      <t>テン</t>
    </rPh>
    <rPh sb="23" eb="25">
      <t>カテン</t>
    </rPh>
    <phoneticPr fontId="3"/>
  </si>
  <si>
    <t>護岸・築堤の平均高さ　10m以上</t>
    <rPh sb="0" eb="2">
      <t>ゴガン</t>
    </rPh>
    <rPh sb="3" eb="5">
      <t>チクテイ</t>
    </rPh>
    <rPh sb="6" eb="8">
      <t>ヘイキン</t>
    </rPh>
    <rPh sb="8" eb="9">
      <t>タカ</t>
    </rPh>
    <rPh sb="14" eb="16">
      <t>イジョウ</t>
    </rPh>
    <phoneticPr fontId="3"/>
  </si>
  <si>
    <t>切土の土工量　3万㎥以上</t>
    <rPh sb="0" eb="2">
      <t>キリド</t>
    </rPh>
    <rPh sb="3" eb="5">
      <t>ドコウ</t>
    </rPh>
    <rPh sb="5" eb="6">
      <t>リョウ</t>
    </rPh>
    <rPh sb="8" eb="9">
      <t>マン</t>
    </rPh>
    <rPh sb="10" eb="12">
      <t>イジョウ</t>
    </rPh>
    <phoneticPr fontId="3"/>
  </si>
  <si>
    <t>盛り土の土工量　3万㎥以上</t>
    <rPh sb="0" eb="1">
      <t>モ</t>
    </rPh>
    <rPh sb="2" eb="3">
      <t>ド</t>
    </rPh>
    <rPh sb="4" eb="6">
      <t>ドコウ</t>
    </rPh>
    <rPh sb="6" eb="7">
      <t>リョウ</t>
    </rPh>
    <rPh sb="9" eb="10">
      <t>マン</t>
    </rPh>
    <rPh sb="11" eb="13">
      <t>イジョウ</t>
    </rPh>
    <phoneticPr fontId="3"/>
  </si>
  <si>
    <t>樋門・樋管の内空断面　15㎡以上</t>
    <rPh sb="0" eb="2">
      <t>ヒモン</t>
    </rPh>
    <rPh sb="3" eb="5">
      <t>ヒカン</t>
    </rPh>
    <rPh sb="6" eb="8">
      <t>ナイクウ</t>
    </rPh>
    <rPh sb="8" eb="10">
      <t>ダンメン</t>
    </rPh>
    <rPh sb="14" eb="16">
      <t>イジョウ</t>
    </rPh>
    <phoneticPr fontId="3"/>
  </si>
  <si>
    <t>揚排水機場の吐出管径　2000㎜以上</t>
    <rPh sb="0" eb="1">
      <t>ア</t>
    </rPh>
    <rPh sb="1" eb="3">
      <t>ハイスイ</t>
    </rPh>
    <rPh sb="3" eb="5">
      <t>キジョウ</t>
    </rPh>
    <rPh sb="6" eb="8">
      <t>トシュツ</t>
    </rPh>
    <rPh sb="8" eb="10">
      <t>カンケイ</t>
    </rPh>
    <rPh sb="16" eb="18">
      <t>イジョウ</t>
    </rPh>
    <phoneticPr fontId="3"/>
  </si>
  <si>
    <t>堰又は水門の最大径間長25m以上</t>
    <rPh sb="0" eb="1">
      <t>セキ</t>
    </rPh>
    <rPh sb="1" eb="2">
      <t>マタ</t>
    </rPh>
    <rPh sb="3" eb="5">
      <t>スイモン</t>
    </rPh>
    <rPh sb="6" eb="8">
      <t>サイダイ</t>
    </rPh>
    <rPh sb="8" eb="10">
      <t>ケイカン</t>
    </rPh>
    <rPh sb="10" eb="11">
      <t>チョウ</t>
    </rPh>
    <rPh sb="14" eb="16">
      <t>イジョウ</t>
    </rPh>
    <phoneticPr fontId="3"/>
  </si>
  <si>
    <t>堰又は水門の径間数25m以上</t>
    <rPh sb="0" eb="1">
      <t>セキ</t>
    </rPh>
    <rPh sb="1" eb="2">
      <t>マタ</t>
    </rPh>
    <rPh sb="3" eb="5">
      <t>スイモン</t>
    </rPh>
    <rPh sb="6" eb="8">
      <t>ケイカン</t>
    </rPh>
    <rPh sb="8" eb="9">
      <t>スウ</t>
    </rPh>
    <rPh sb="12" eb="14">
      <t>イジョウ</t>
    </rPh>
    <phoneticPr fontId="3"/>
  </si>
  <si>
    <t>堰又は水門の扉体面積50㎡／門以上</t>
    <rPh sb="0" eb="1">
      <t>セキ</t>
    </rPh>
    <rPh sb="1" eb="2">
      <t>マタ</t>
    </rPh>
    <rPh sb="3" eb="5">
      <t>スイモン</t>
    </rPh>
    <rPh sb="6" eb="7">
      <t>トビラ</t>
    </rPh>
    <rPh sb="7" eb="8">
      <t>タイ</t>
    </rPh>
    <rPh sb="8" eb="10">
      <t>メンセキ</t>
    </rPh>
    <rPh sb="14" eb="15">
      <t>モン</t>
    </rPh>
    <rPh sb="15" eb="17">
      <t>イジョウ</t>
    </rPh>
    <phoneticPr fontId="3"/>
  </si>
  <si>
    <t>トンネル（開削工法）の開削深さ　20m以上</t>
    <rPh sb="5" eb="7">
      <t>カイサク</t>
    </rPh>
    <rPh sb="7" eb="9">
      <t>コウホウ</t>
    </rPh>
    <rPh sb="11" eb="13">
      <t>カイサク</t>
    </rPh>
    <rPh sb="13" eb="14">
      <t>フカ</t>
    </rPh>
    <rPh sb="19" eb="21">
      <t>イジョウ</t>
    </rPh>
    <phoneticPr fontId="3"/>
  </si>
  <si>
    <t>海岸堤防、護岸、突堤又は離岸堤の推進　10m以上</t>
    <rPh sb="0" eb="2">
      <t>カイガン</t>
    </rPh>
    <rPh sb="2" eb="4">
      <t>テイボウ</t>
    </rPh>
    <rPh sb="5" eb="7">
      <t>ゴガン</t>
    </rPh>
    <rPh sb="8" eb="10">
      <t>トッテイ</t>
    </rPh>
    <rPh sb="10" eb="11">
      <t>マタ</t>
    </rPh>
    <rPh sb="12" eb="15">
      <t>リガンテイ</t>
    </rPh>
    <rPh sb="16" eb="18">
      <t>スイシン</t>
    </rPh>
    <rPh sb="22" eb="24">
      <t>イジョウ</t>
    </rPh>
    <phoneticPr fontId="3"/>
  </si>
  <si>
    <t>浚渫工の浚渫土量　100万㎥以上</t>
    <rPh sb="0" eb="2">
      <t>シュンセツ</t>
    </rPh>
    <rPh sb="2" eb="3">
      <t>コウ</t>
    </rPh>
    <rPh sb="4" eb="6">
      <t>シュンセツ</t>
    </rPh>
    <rPh sb="6" eb="8">
      <t>ドリョウ</t>
    </rPh>
    <rPh sb="12" eb="13">
      <t>マン</t>
    </rPh>
    <rPh sb="14" eb="16">
      <t>イジョウ</t>
    </rPh>
    <phoneticPr fontId="3"/>
  </si>
  <si>
    <t>流路工の計画髙水量　500㎥以上</t>
    <rPh sb="0" eb="2">
      <t>リュウロ</t>
    </rPh>
    <rPh sb="2" eb="3">
      <t>コウ</t>
    </rPh>
    <rPh sb="4" eb="6">
      <t>ケイカク</t>
    </rPh>
    <rPh sb="6" eb="7">
      <t>タカ</t>
    </rPh>
    <rPh sb="7" eb="8">
      <t>ミズ</t>
    </rPh>
    <rPh sb="8" eb="9">
      <t>リョウ</t>
    </rPh>
    <rPh sb="14" eb="16">
      <t>イジョウ</t>
    </rPh>
    <phoneticPr fontId="3"/>
  </si>
  <si>
    <t>橋梁下部工の高さ　30m以上</t>
    <rPh sb="0" eb="2">
      <t>キョウリョウ</t>
    </rPh>
    <rPh sb="2" eb="4">
      <t>カブ</t>
    </rPh>
    <rPh sb="4" eb="5">
      <t>コウ</t>
    </rPh>
    <rPh sb="6" eb="7">
      <t>タカ</t>
    </rPh>
    <rPh sb="12" eb="14">
      <t>イジョウ</t>
    </rPh>
    <phoneticPr fontId="3"/>
  </si>
  <si>
    <t>橋梁上部工の最大支間長　100m以上</t>
    <rPh sb="0" eb="2">
      <t>キョウリョウ</t>
    </rPh>
    <rPh sb="2" eb="4">
      <t>ジョウブ</t>
    </rPh>
    <rPh sb="4" eb="5">
      <t>コウ</t>
    </rPh>
    <rPh sb="6" eb="8">
      <t>サイダイ</t>
    </rPh>
    <rPh sb="8" eb="11">
      <t>シカンチョウ</t>
    </rPh>
    <rPh sb="16" eb="18">
      <t>イジョウ</t>
    </rPh>
    <phoneticPr fontId="3"/>
  </si>
  <si>
    <t>（①．について）</t>
    <phoneticPr fontId="3"/>
  </si>
  <si>
    <t>（②．について）</t>
    <phoneticPr fontId="3"/>
  </si>
  <si>
    <t>（③．について）</t>
    <phoneticPr fontId="3"/>
  </si>
  <si>
    <t>Ⅱ　都市部等の作業環境、社会条件等への対応</t>
    <rPh sb="2" eb="5">
      <t>トシブ</t>
    </rPh>
    <rPh sb="5" eb="6">
      <t>トウ</t>
    </rPh>
    <rPh sb="7" eb="9">
      <t>サギョウ</t>
    </rPh>
    <rPh sb="9" eb="11">
      <t>カンキョウ</t>
    </rPh>
    <rPh sb="12" eb="14">
      <t>シャカイ</t>
    </rPh>
    <rPh sb="14" eb="16">
      <t>ジョウケン</t>
    </rPh>
    <rPh sb="16" eb="17">
      <t>トウ</t>
    </rPh>
    <rPh sb="19" eb="21">
      <t>タイオウ</t>
    </rPh>
    <phoneticPr fontId="3"/>
  </si>
  <si>
    <t>⑩その他　〔理由：</t>
    <rPh sb="6" eb="8">
      <t>リユウ</t>
    </rPh>
    <phoneticPr fontId="3"/>
  </si>
  <si>
    <t>※上記の対応事項に１つ以上「○」がつけば５点の加点とする。</t>
    <rPh sb="1" eb="3">
      <t>ジョウキ</t>
    </rPh>
    <rPh sb="4" eb="6">
      <t>タイオウ</t>
    </rPh>
    <rPh sb="6" eb="8">
      <t>ジコウ</t>
    </rPh>
    <rPh sb="11" eb="13">
      <t>イジョウ</t>
    </rPh>
    <rPh sb="21" eb="22">
      <t>テン</t>
    </rPh>
    <rPh sb="23" eb="25">
      <t>カテン</t>
    </rPh>
    <phoneticPr fontId="3"/>
  </si>
  <si>
    <t>（④．について）</t>
    <phoneticPr fontId="3"/>
  </si>
  <si>
    <t>・供用中の鉄道又は道路と交差する橋梁などの工事。</t>
    <rPh sb="1" eb="3">
      <t>キョウヨウ</t>
    </rPh>
    <rPh sb="3" eb="4">
      <t>チュウ</t>
    </rPh>
    <rPh sb="5" eb="7">
      <t>テツドウ</t>
    </rPh>
    <rPh sb="7" eb="8">
      <t>マタ</t>
    </rPh>
    <rPh sb="9" eb="11">
      <t>ドウロ</t>
    </rPh>
    <rPh sb="12" eb="14">
      <t>コウサ</t>
    </rPh>
    <rPh sb="16" eb="18">
      <t>キョウリョウ</t>
    </rPh>
    <rPh sb="21" eb="23">
      <t>コウジ</t>
    </rPh>
    <phoneticPr fontId="3"/>
  </si>
  <si>
    <t>・市街地等の家屋密集地での、鉄道又は道路をアンダーパスする工事。</t>
    <rPh sb="1" eb="4">
      <t>シガイチ</t>
    </rPh>
    <rPh sb="4" eb="5">
      <t>トウ</t>
    </rPh>
    <rPh sb="6" eb="8">
      <t>カオク</t>
    </rPh>
    <rPh sb="8" eb="11">
      <t>ミッシュウチ</t>
    </rPh>
    <rPh sb="14" eb="16">
      <t>テツドウ</t>
    </rPh>
    <rPh sb="16" eb="17">
      <t>マタ</t>
    </rPh>
    <rPh sb="18" eb="20">
      <t>ドウロ</t>
    </rPh>
    <rPh sb="29" eb="31">
      <t>コウジ</t>
    </rPh>
    <phoneticPr fontId="3"/>
  </si>
  <si>
    <t>・監視などの結果に基づき、工法の変更を行った工事。</t>
    <rPh sb="1" eb="3">
      <t>カンシ</t>
    </rPh>
    <rPh sb="6" eb="8">
      <t>ケッカ</t>
    </rPh>
    <rPh sb="9" eb="10">
      <t>モト</t>
    </rPh>
    <rPh sb="13" eb="15">
      <t>コウホウ</t>
    </rPh>
    <rPh sb="16" eb="18">
      <t>ヘンコウ</t>
    </rPh>
    <rPh sb="19" eb="20">
      <t>オコナ</t>
    </rPh>
    <rPh sb="22" eb="24">
      <t>コウジ</t>
    </rPh>
    <phoneticPr fontId="3"/>
  </si>
  <si>
    <t>（⑤．について）</t>
    <phoneticPr fontId="3"/>
  </si>
  <si>
    <t>・ガス管、水道管、電話線等の支障物件の移設について、施工工程の管理に特に注意を要した工事。</t>
    <rPh sb="3" eb="4">
      <t>カン</t>
    </rPh>
    <rPh sb="5" eb="7">
      <t>スイドウ</t>
    </rPh>
    <rPh sb="7" eb="8">
      <t>カン</t>
    </rPh>
    <rPh sb="9" eb="11">
      <t>デンワ</t>
    </rPh>
    <rPh sb="11" eb="12">
      <t>セン</t>
    </rPh>
    <rPh sb="12" eb="13">
      <t>トウ</t>
    </rPh>
    <rPh sb="14" eb="16">
      <t>シショウ</t>
    </rPh>
    <rPh sb="16" eb="18">
      <t>ブッケン</t>
    </rPh>
    <rPh sb="19" eb="21">
      <t>イセツ</t>
    </rPh>
    <rPh sb="26" eb="28">
      <t>セコウ</t>
    </rPh>
    <rPh sb="28" eb="30">
      <t>コウテイ</t>
    </rPh>
    <rPh sb="31" eb="33">
      <t>カンリ</t>
    </rPh>
    <rPh sb="34" eb="35">
      <t>トク</t>
    </rPh>
    <rPh sb="36" eb="38">
      <t>チュウイ</t>
    </rPh>
    <rPh sb="39" eb="40">
      <t>ヨウ</t>
    </rPh>
    <rPh sb="42" eb="44">
      <t>コウジ</t>
    </rPh>
    <phoneticPr fontId="3"/>
  </si>
  <si>
    <t>・地元調整や環境対策などの制約が特に多い工事。</t>
    <rPh sb="1" eb="3">
      <t>ジモト</t>
    </rPh>
    <rPh sb="3" eb="5">
      <t>チョウセイ</t>
    </rPh>
    <rPh sb="6" eb="8">
      <t>カンキョウ</t>
    </rPh>
    <rPh sb="8" eb="10">
      <t>タイサク</t>
    </rPh>
    <rPh sb="13" eb="15">
      <t>セイヤク</t>
    </rPh>
    <rPh sb="16" eb="17">
      <t>トク</t>
    </rPh>
    <rPh sb="18" eb="19">
      <t>オオ</t>
    </rPh>
    <rPh sb="20" eb="22">
      <t>コウジ</t>
    </rPh>
    <phoneticPr fontId="3"/>
  </si>
  <si>
    <t>・そのほか各種制約があり、施工に特に厳しい制限を受けた工事。</t>
    <rPh sb="5" eb="7">
      <t>カクシュ</t>
    </rPh>
    <rPh sb="7" eb="9">
      <t>セイヤク</t>
    </rPh>
    <rPh sb="13" eb="15">
      <t>セコウ</t>
    </rPh>
    <rPh sb="16" eb="17">
      <t>トク</t>
    </rPh>
    <rPh sb="18" eb="19">
      <t>キビ</t>
    </rPh>
    <rPh sb="21" eb="23">
      <t>セイゲン</t>
    </rPh>
    <rPh sb="24" eb="25">
      <t>ウ</t>
    </rPh>
    <rPh sb="27" eb="29">
      <t>コウジ</t>
    </rPh>
    <phoneticPr fontId="3"/>
  </si>
  <si>
    <t>【事例】具体的な施工条件等への対応策</t>
    <rPh sb="1" eb="3">
      <t>ジレイ</t>
    </rPh>
    <rPh sb="4" eb="7">
      <t>グタイテキ</t>
    </rPh>
    <rPh sb="8" eb="10">
      <t>セコウ</t>
    </rPh>
    <rPh sb="10" eb="12">
      <t>ジョウケン</t>
    </rPh>
    <rPh sb="12" eb="13">
      <t>トウ</t>
    </rPh>
    <rPh sb="15" eb="17">
      <t>タイオウ</t>
    </rPh>
    <rPh sb="17" eb="18">
      <t>サク</t>
    </rPh>
    <phoneticPr fontId="3"/>
  </si>
  <si>
    <t>（⑥．について）</t>
    <phoneticPr fontId="3"/>
  </si>
  <si>
    <t>（⑧．について）</t>
    <phoneticPr fontId="3"/>
  </si>
  <si>
    <t>・市街地での夜間工事。</t>
    <rPh sb="1" eb="3">
      <t>シガイ</t>
    </rPh>
    <rPh sb="3" eb="4">
      <t>チ</t>
    </rPh>
    <rPh sb="6" eb="8">
      <t>ヤカン</t>
    </rPh>
    <rPh sb="8" eb="10">
      <t>コウジ</t>
    </rPh>
    <phoneticPr fontId="3"/>
  </si>
  <si>
    <t>・ＤＩＤ地区での工事。</t>
    <rPh sb="4" eb="6">
      <t>チク</t>
    </rPh>
    <rPh sb="8" eb="10">
      <t>コウジ</t>
    </rPh>
    <phoneticPr fontId="3"/>
  </si>
  <si>
    <t>（⑦．について）</t>
    <phoneticPr fontId="3"/>
  </si>
  <si>
    <t>・日交通量が概ね１万台以上の道路で片側交互通行の交通規制をした工事。</t>
    <rPh sb="1" eb="2">
      <t>ニチ</t>
    </rPh>
    <rPh sb="2" eb="4">
      <t>コウツウ</t>
    </rPh>
    <rPh sb="4" eb="5">
      <t>リョウ</t>
    </rPh>
    <rPh sb="6" eb="7">
      <t>オオム</t>
    </rPh>
    <rPh sb="10" eb="13">
      <t>ダイイジョウ</t>
    </rPh>
    <rPh sb="14" eb="16">
      <t>ドウロ</t>
    </rPh>
    <rPh sb="17" eb="19">
      <t>カタガワ</t>
    </rPh>
    <rPh sb="19" eb="21">
      <t>コウゴ</t>
    </rPh>
    <rPh sb="21" eb="23">
      <t>ツウコウ</t>
    </rPh>
    <rPh sb="24" eb="26">
      <t>コウツウ</t>
    </rPh>
    <rPh sb="26" eb="28">
      <t>キセイ</t>
    </rPh>
    <rPh sb="31" eb="33">
      <t>コウジ</t>
    </rPh>
    <phoneticPr fontId="3"/>
  </si>
  <si>
    <t>・供用している自動車専用道路等の路上工事で、交通規制が必要な工事。</t>
    <rPh sb="1" eb="3">
      <t>キョウヨウ</t>
    </rPh>
    <rPh sb="7" eb="10">
      <t>ジドウシャ</t>
    </rPh>
    <rPh sb="10" eb="12">
      <t>センヨウ</t>
    </rPh>
    <rPh sb="12" eb="14">
      <t>ドウロ</t>
    </rPh>
    <rPh sb="14" eb="15">
      <t>トウ</t>
    </rPh>
    <rPh sb="16" eb="18">
      <t>ロジョウ</t>
    </rPh>
    <rPh sb="18" eb="20">
      <t>コウジ</t>
    </rPh>
    <rPh sb="22" eb="24">
      <t>コウツウ</t>
    </rPh>
    <rPh sb="24" eb="26">
      <t>キセイ</t>
    </rPh>
    <rPh sb="27" eb="29">
      <t>ヒツヨウ</t>
    </rPh>
    <rPh sb="30" eb="32">
      <t>コウジ</t>
    </rPh>
    <phoneticPr fontId="3"/>
  </si>
  <si>
    <t>・工事期間中の大半にわたって、交通開放を行うため規制標識の設置撤去を日々行った工事。</t>
    <rPh sb="1" eb="3">
      <t>コウジ</t>
    </rPh>
    <rPh sb="3" eb="6">
      <t>キカンチュウ</t>
    </rPh>
    <rPh sb="7" eb="9">
      <t>タイハン</t>
    </rPh>
    <rPh sb="15" eb="17">
      <t>コウツウ</t>
    </rPh>
    <rPh sb="17" eb="19">
      <t>カイホウ</t>
    </rPh>
    <rPh sb="20" eb="21">
      <t>オコナ</t>
    </rPh>
    <rPh sb="24" eb="26">
      <t>キセイ</t>
    </rPh>
    <rPh sb="26" eb="28">
      <t>ヒョウシキ</t>
    </rPh>
    <rPh sb="29" eb="31">
      <t>セッチ</t>
    </rPh>
    <rPh sb="31" eb="33">
      <t>テッキョ</t>
    </rPh>
    <rPh sb="34" eb="36">
      <t>ヒビ</t>
    </rPh>
    <rPh sb="36" eb="37">
      <t>オコナ</t>
    </rPh>
    <rPh sb="39" eb="41">
      <t>コウジ</t>
    </rPh>
    <phoneticPr fontId="3"/>
  </si>
  <si>
    <t>・緊急時の作業があり、その作業のすべてに対応した工事。</t>
    <rPh sb="1" eb="4">
      <t>キンキュウジ</t>
    </rPh>
    <rPh sb="5" eb="7">
      <t>サギョウ</t>
    </rPh>
    <rPh sb="13" eb="15">
      <t>サギョウ</t>
    </rPh>
    <rPh sb="20" eb="22">
      <t>タイオウ</t>
    </rPh>
    <rPh sb="24" eb="26">
      <t>コウジ</t>
    </rPh>
    <phoneticPr fontId="3"/>
  </si>
  <si>
    <t>（⑨．について）</t>
    <phoneticPr fontId="3"/>
  </si>
  <si>
    <t>・作業現場が広範囲に分布している工事。</t>
    <rPh sb="1" eb="3">
      <t>サギョウ</t>
    </rPh>
    <rPh sb="3" eb="5">
      <t>ゲンバ</t>
    </rPh>
    <rPh sb="6" eb="9">
      <t>コウハンイ</t>
    </rPh>
    <rPh sb="10" eb="12">
      <t>ブンプ</t>
    </rPh>
    <rPh sb="16" eb="18">
      <t>コウジ</t>
    </rPh>
    <phoneticPr fontId="3"/>
  </si>
  <si>
    <t>（⑩．について）</t>
    <phoneticPr fontId="3"/>
  </si>
  <si>
    <t>・施工ヤードの広さや高さに制限があり、機械の使用など施工に制約を受けた工事。</t>
    <rPh sb="1" eb="3">
      <t>セコウ</t>
    </rPh>
    <rPh sb="7" eb="8">
      <t>ヒロ</t>
    </rPh>
    <rPh sb="10" eb="11">
      <t>タカ</t>
    </rPh>
    <rPh sb="13" eb="15">
      <t>セイゲン</t>
    </rPh>
    <rPh sb="19" eb="21">
      <t>キカイ</t>
    </rPh>
    <rPh sb="22" eb="24">
      <t>シヨウ</t>
    </rPh>
    <rPh sb="26" eb="28">
      <t>セコウ</t>
    </rPh>
    <rPh sb="29" eb="31">
      <t>セイヤク</t>
    </rPh>
    <rPh sb="32" eb="33">
      <t>ウ</t>
    </rPh>
    <rPh sb="35" eb="37">
      <t>コウジ</t>
    </rPh>
    <phoneticPr fontId="3"/>
  </si>
  <si>
    <t>・その他、周辺環境又は社会条件への対応が特に必要な工事。</t>
    <rPh sb="3" eb="4">
      <t>タ</t>
    </rPh>
    <rPh sb="5" eb="7">
      <t>シュウヘン</t>
    </rPh>
    <rPh sb="7" eb="9">
      <t>カンキョウ</t>
    </rPh>
    <rPh sb="9" eb="10">
      <t>マタ</t>
    </rPh>
    <rPh sb="11" eb="13">
      <t>シャカイ</t>
    </rPh>
    <rPh sb="13" eb="15">
      <t>ジョウケン</t>
    </rPh>
    <rPh sb="17" eb="19">
      <t>タイオウ</t>
    </rPh>
    <rPh sb="20" eb="21">
      <t>トク</t>
    </rPh>
    <rPh sb="22" eb="24">
      <t>ヒツヨウ</t>
    </rPh>
    <rPh sb="25" eb="27">
      <t>コウジ</t>
    </rPh>
    <phoneticPr fontId="3"/>
  </si>
  <si>
    <t>Ⅲ　厳しい自然・地盤条件への対応</t>
    <rPh sb="2" eb="3">
      <t>キビ</t>
    </rPh>
    <rPh sb="5" eb="7">
      <t>シゼン</t>
    </rPh>
    <rPh sb="8" eb="10">
      <t>ジバン</t>
    </rPh>
    <rPh sb="10" eb="12">
      <t>ジョウケン</t>
    </rPh>
    <rPh sb="14" eb="16">
      <t>タイオウ</t>
    </rPh>
    <phoneticPr fontId="3"/>
  </si>
  <si>
    <t>⑪特殊な地盤条件への対応が必要な工事。</t>
    <rPh sb="1" eb="3">
      <t>トクシュ</t>
    </rPh>
    <rPh sb="4" eb="6">
      <t>ジバン</t>
    </rPh>
    <rPh sb="6" eb="8">
      <t>ジョウケン</t>
    </rPh>
    <rPh sb="10" eb="12">
      <t>タイオウ</t>
    </rPh>
    <rPh sb="13" eb="15">
      <t>ヒツヨウ</t>
    </rPh>
    <rPh sb="16" eb="18">
      <t>コウジ</t>
    </rPh>
    <phoneticPr fontId="3"/>
  </si>
  <si>
    <t>⑮その他　〔理由：</t>
    <rPh sb="6" eb="8">
      <t>リユウ</t>
    </rPh>
    <phoneticPr fontId="3"/>
  </si>
  <si>
    <t>（⑪．について）</t>
    <phoneticPr fontId="3"/>
  </si>
  <si>
    <t>・河川内の橋脚工事において地下水が高く、ウェルポイント工法などによる排水や大規模な山留めなどが必要な工事。</t>
    <rPh sb="1" eb="3">
      <t>カセン</t>
    </rPh>
    <rPh sb="3" eb="4">
      <t>ナイ</t>
    </rPh>
    <rPh sb="5" eb="7">
      <t>キョウキャク</t>
    </rPh>
    <rPh sb="7" eb="9">
      <t>コウジ</t>
    </rPh>
    <rPh sb="13" eb="16">
      <t>チカスイ</t>
    </rPh>
    <rPh sb="17" eb="18">
      <t>タカ</t>
    </rPh>
    <rPh sb="27" eb="29">
      <t>コウホウ</t>
    </rPh>
    <rPh sb="34" eb="36">
      <t>ハイスイ</t>
    </rPh>
    <rPh sb="37" eb="40">
      <t>ダイキボ</t>
    </rPh>
    <rPh sb="41" eb="43">
      <t>ヤマドメ</t>
    </rPh>
    <rPh sb="47" eb="49">
      <t>ヒツヨウ</t>
    </rPh>
    <rPh sb="50" eb="52">
      <t>コウジ</t>
    </rPh>
    <phoneticPr fontId="3"/>
  </si>
  <si>
    <t>・支持地盤の形状が複雑なため、深礎杭基礎毎に地質調査を実施するなど支持地盤を確認しながら再設計した工事。</t>
    <rPh sb="1" eb="3">
      <t>シジ</t>
    </rPh>
    <rPh sb="3" eb="5">
      <t>ジバン</t>
    </rPh>
    <rPh sb="6" eb="8">
      <t>ケイジョウ</t>
    </rPh>
    <rPh sb="9" eb="11">
      <t>フクザツ</t>
    </rPh>
    <rPh sb="15" eb="17">
      <t>シンソ</t>
    </rPh>
    <rPh sb="17" eb="18">
      <t>クイ</t>
    </rPh>
    <rPh sb="18" eb="20">
      <t>キソ</t>
    </rPh>
    <rPh sb="20" eb="21">
      <t>ゴト</t>
    </rPh>
    <rPh sb="22" eb="24">
      <t>チシツ</t>
    </rPh>
    <rPh sb="24" eb="26">
      <t>チョウサ</t>
    </rPh>
    <rPh sb="27" eb="29">
      <t>ジッシ</t>
    </rPh>
    <rPh sb="33" eb="35">
      <t>シジ</t>
    </rPh>
    <rPh sb="35" eb="37">
      <t>ジバン</t>
    </rPh>
    <rPh sb="38" eb="40">
      <t>カクニン</t>
    </rPh>
    <rPh sb="44" eb="47">
      <t>サイセッケイ</t>
    </rPh>
    <rPh sb="49" eb="51">
      <t>コウジ</t>
    </rPh>
    <phoneticPr fontId="3"/>
  </si>
  <si>
    <t>・施工不能日が多いことから、施工機械の稼働率や台数などを的確に把握する必要が生じた工事。</t>
    <rPh sb="1" eb="3">
      <t>セコウ</t>
    </rPh>
    <rPh sb="3" eb="5">
      <t>フノウ</t>
    </rPh>
    <rPh sb="5" eb="6">
      <t>ビ</t>
    </rPh>
    <rPh sb="7" eb="8">
      <t>オオ</t>
    </rPh>
    <rPh sb="14" eb="16">
      <t>セコウ</t>
    </rPh>
    <rPh sb="16" eb="18">
      <t>キカイ</t>
    </rPh>
    <rPh sb="19" eb="21">
      <t>カドウ</t>
    </rPh>
    <rPh sb="21" eb="22">
      <t>リツ</t>
    </rPh>
    <rPh sb="23" eb="25">
      <t>ダイスウ</t>
    </rPh>
    <rPh sb="28" eb="30">
      <t>テキカク</t>
    </rPh>
    <rPh sb="31" eb="33">
      <t>ハアク</t>
    </rPh>
    <rPh sb="35" eb="37">
      <t>ヒツヨウ</t>
    </rPh>
    <rPh sb="38" eb="39">
      <t>ショウ</t>
    </rPh>
    <rPh sb="41" eb="43">
      <t>コウジ</t>
    </rPh>
    <phoneticPr fontId="3"/>
  </si>
  <si>
    <t>（⑫．について）</t>
    <phoneticPr fontId="3"/>
  </si>
  <si>
    <t>・海岸又は河川区域内のため、設計書で計上する以上に波浪等の影響で不稼働日が多く、主に作業船や台船を使用する工事。</t>
    <rPh sb="1" eb="3">
      <t>カイガン</t>
    </rPh>
    <rPh sb="3" eb="4">
      <t>マタ</t>
    </rPh>
    <rPh sb="5" eb="7">
      <t>カセン</t>
    </rPh>
    <rPh sb="7" eb="9">
      <t>クイキ</t>
    </rPh>
    <rPh sb="9" eb="10">
      <t>ナイ</t>
    </rPh>
    <rPh sb="14" eb="17">
      <t>セッケイショ</t>
    </rPh>
    <rPh sb="18" eb="20">
      <t>ケイジョウ</t>
    </rPh>
    <rPh sb="22" eb="24">
      <t>イジョウ</t>
    </rPh>
    <rPh sb="25" eb="27">
      <t>ハロウ</t>
    </rPh>
    <rPh sb="27" eb="28">
      <t>トウ</t>
    </rPh>
    <rPh sb="29" eb="31">
      <t>エイキョウ</t>
    </rPh>
    <rPh sb="32" eb="33">
      <t>フ</t>
    </rPh>
    <rPh sb="33" eb="35">
      <t>カドウ</t>
    </rPh>
    <rPh sb="35" eb="36">
      <t>ビ</t>
    </rPh>
    <rPh sb="37" eb="38">
      <t>オオ</t>
    </rPh>
    <rPh sb="40" eb="41">
      <t>オモ</t>
    </rPh>
    <rPh sb="42" eb="44">
      <t>サギョウ</t>
    </rPh>
    <rPh sb="44" eb="45">
      <t>セン</t>
    </rPh>
    <rPh sb="46" eb="48">
      <t>ダイセン</t>
    </rPh>
    <rPh sb="49" eb="51">
      <t>シヨウ</t>
    </rPh>
    <rPh sb="53" eb="55">
      <t>コウジ</t>
    </rPh>
    <phoneticPr fontId="3"/>
  </si>
  <si>
    <t>・潜水夫を多用した工事又は波浪や水位変動が大きいため作業構台等を設置した工事。</t>
    <rPh sb="1" eb="3">
      <t>センスイ</t>
    </rPh>
    <rPh sb="3" eb="4">
      <t>フ</t>
    </rPh>
    <rPh sb="5" eb="7">
      <t>タヨウ</t>
    </rPh>
    <rPh sb="9" eb="11">
      <t>コウジ</t>
    </rPh>
    <rPh sb="11" eb="12">
      <t>マタ</t>
    </rPh>
    <rPh sb="13" eb="15">
      <t>ハロウ</t>
    </rPh>
    <rPh sb="16" eb="18">
      <t>スイイ</t>
    </rPh>
    <rPh sb="18" eb="20">
      <t>ヘンドウ</t>
    </rPh>
    <rPh sb="21" eb="22">
      <t>オオ</t>
    </rPh>
    <rPh sb="26" eb="28">
      <t>サギョウ</t>
    </rPh>
    <rPh sb="28" eb="29">
      <t>カマ</t>
    </rPh>
    <rPh sb="29" eb="30">
      <t>ダイ</t>
    </rPh>
    <rPh sb="30" eb="31">
      <t>トウ</t>
    </rPh>
    <rPh sb="32" eb="34">
      <t>セッチ</t>
    </rPh>
    <rPh sb="36" eb="38">
      <t>コウジ</t>
    </rPh>
    <phoneticPr fontId="3"/>
  </si>
  <si>
    <t>（⑬．について）</t>
    <phoneticPr fontId="3"/>
  </si>
  <si>
    <t>・急峻な地形のため、作業構台や作業床の設置が制限される工事。もしくは、命綱を使用する必要があった工事（法面工は除く）。</t>
    <rPh sb="1" eb="3">
      <t>キュウシュン</t>
    </rPh>
    <rPh sb="4" eb="6">
      <t>チケイ</t>
    </rPh>
    <rPh sb="10" eb="12">
      <t>サギョウ</t>
    </rPh>
    <rPh sb="12" eb="13">
      <t>カマ</t>
    </rPh>
    <rPh sb="13" eb="14">
      <t>ダイ</t>
    </rPh>
    <rPh sb="15" eb="17">
      <t>サギョウ</t>
    </rPh>
    <rPh sb="17" eb="18">
      <t>ユカ</t>
    </rPh>
    <rPh sb="19" eb="21">
      <t>セッチ</t>
    </rPh>
    <rPh sb="22" eb="24">
      <t>セイゲン</t>
    </rPh>
    <rPh sb="27" eb="29">
      <t>コウジ</t>
    </rPh>
    <rPh sb="35" eb="37">
      <t>イノチヅナ</t>
    </rPh>
    <rPh sb="38" eb="40">
      <t>シヨウ</t>
    </rPh>
    <rPh sb="42" eb="44">
      <t>ヒツヨウ</t>
    </rPh>
    <rPh sb="48" eb="50">
      <t>コウジ</t>
    </rPh>
    <rPh sb="51" eb="53">
      <t>ノリメン</t>
    </rPh>
    <rPh sb="53" eb="54">
      <t>コウ</t>
    </rPh>
    <rPh sb="55" eb="56">
      <t>ノゾ</t>
    </rPh>
    <phoneticPr fontId="3"/>
  </si>
  <si>
    <t>・斜面上又は急峻な地形直下での工事のため、工事に伴う地滑り防止対策等の安全対策を必要とした工事。</t>
    <rPh sb="1" eb="3">
      <t>シャメン</t>
    </rPh>
    <rPh sb="3" eb="4">
      <t>ジョウ</t>
    </rPh>
    <rPh sb="4" eb="5">
      <t>マタ</t>
    </rPh>
    <rPh sb="6" eb="8">
      <t>キュウシュン</t>
    </rPh>
    <rPh sb="9" eb="11">
      <t>チケイ</t>
    </rPh>
    <rPh sb="11" eb="13">
      <t>チョッカ</t>
    </rPh>
    <rPh sb="15" eb="17">
      <t>コウジ</t>
    </rPh>
    <rPh sb="21" eb="23">
      <t>コウジ</t>
    </rPh>
    <rPh sb="24" eb="25">
      <t>トモナ</t>
    </rPh>
    <rPh sb="26" eb="28">
      <t>ジスベ</t>
    </rPh>
    <rPh sb="29" eb="31">
      <t>ボウシ</t>
    </rPh>
    <rPh sb="31" eb="33">
      <t>タイサク</t>
    </rPh>
    <rPh sb="33" eb="34">
      <t>トウ</t>
    </rPh>
    <rPh sb="35" eb="37">
      <t>アンゼン</t>
    </rPh>
    <rPh sb="37" eb="39">
      <t>タイサク</t>
    </rPh>
    <rPh sb="40" eb="42">
      <t>ヒツヨウ</t>
    </rPh>
    <rPh sb="45" eb="47">
      <t>コウジ</t>
    </rPh>
    <phoneticPr fontId="3"/>
  </si>
  <si>
    <t>（⑭．について）</t>
    <phoneticPr fontId="3"/>
  </si>
  <si>
    <t>（⑮．について）</t>
    <phoneticPr fontId="3"/>
  </si>
  <si>
    <t>・その他、自然条件又は地盤条件への対応が必要であった工事。</t>
    <rPh sb="3" eb="4">
      <t>タ</t>
    </rPh>
    <rPh sb="5" eb="7">
      <t>シゼン</t>
    </rPh>
    <rPh sb="7" eb="9">
      <t>ジョウケン</t>
    </rPh>
    <rPh sb="9" eb="10">
      <t>マタ</t>
    </rPh>
    <rPh sb="11" eb="13">
      <t>ジバン</t>
    </rPh>
    <rPh sb="13" eb="15">
      <t>ジョウケン</t>
    </rPh>
    <rPh sb="17" eb="19">
      <t>タイオウ</t>
    </rPh>
    <rPh sb="20" eb="22">
      <t>ヒツヨウ</t>
    </rPh>
    <rPh sb="26" eb="28">
      <t>コウジ</t>
    </rPh>
    <phoneticPr fontId="3"/>
  </si>
  <si>
    <t>・その他、災害等における臨機の措置のうち特に評価すべき事項が認められる工事。</t>
    <rPh sb="3" eb="4">
      <t>タ</t>
    </rPh>
    <rPh sb="5" eb="7">
      <t>サイガイ</t>
    </rPh>
    <rPh sb="7" eb="8">
      <t>トウ</t>
    </rPh>
    <rPh sb="12" eb="14">
      <t>リンキ</t>
    </rPh>
    <rPh sb="15" eb="17">
      <t>ソチ</t>
    </rPh>
    <rPh sb="20" eb="21">
      <t>トク</t>
    </rPh>
    <rPh sb="22" eb="24">
      <t>ヒョウカ</t>
    </rPh>
    <rPh sb="27" eb="29">
      <t>ジコウ</t>
    </rPh>
    <rPh sb="30" eb="31">
      <t>ミト</t>
    </rPh>
    <rPh sb="35" eb="37">
      <t>コウジ</t>
    </rPh>
    <phoneticPr fontId="3"/>
  </si>
  <si>
    <t>Ⅳ　長期工事における安全確保への対応</t>
    <rPh sb="2" eb="4">
      <t>チョウキ</t>
    </rPh>
    <rPh sb="4" eb="6">
      <t>コウジ</t>
    </rPh>
    <rPh sb="10" eb="12">
      <t>アンゼン</t>
    </rPh>
    <rPh sb="12" eb="14">
      <t>カクホ</t>
    </rPh>
    <rPh sb="16" eb="18">
      <t>タイオウ</t>
    </rPh>
    <phoneticPr fontId="3"/>
  </si>
  <si>
    <t>⑰その他　〔理由：</t>
    <rPh sb="6" eb="8">
      <t>リユウ</t>
    </rPh>
    <phoneticPr fontId="3"/>
  </si>
  <si>
    <t>評　価</t>
    <rPh sb="0" eb="1">
      <t>ヒョウ</t>
    </rPh>
    <rPh sb="2" eb="3">
      <t>アタイ</t>
    </rPh>
    <phoneticPr fontId="3"/>
  </si>
  <si>
    <t>評点</t>
    <rPh sb="0" eb="2">
      <t>ヒョウテン</t>
    </rPh>
    <phoneticPr fontId="3"/>
  </si>
  <si>
    <t>※１　工事特性は、最大１６点の加点評価とする。</t>
    <rPh sb="3" eb="5">
      <t>コウジ</t>
    </rPh>
    <rPh sb="5" eb="7">
      <t>トクセイ</t>
    </rPh>
    <rPh sb="9" eb="11">
      <t>サイダイ</t>
    </rPh>
    <rPh sb="13" eb="14">
      <t>テン</t>
    </rPh>
    <rPh sb="15" eb="17">
      <t>カテン</t>
    </rPh>
    <rPh sb="17" eb="19">
      <t>ヒョウカ</t>
    </rPh>
    <phoneticPr fontId="3"/>
  </si>
  <si>
    <t>別表－２④</t>
    <rPh sb="0" eb="2">
      <t>ベッピョウ</t>
    </rPh>
    <phoneticPr fontId="3"/>
  </si>
  <si>
    <t>口頭注意以上の処分が行われなかった場合</t>
    <rPh sb="0" eb="2">
      <t>コウトウ</t>
    </rPh>
    <rPh sb="2" eb="4">
      <t>チュウイ</t>
    </rPh>
    <rPh sb="4" eb="6">
      <t>イジョウ</t>
    </rPh>
    <rPh sb="7" eb="9">
      <t>ショブン</t>
    </rPh>
    <rPh sb="10" eb="11">
      <t>オコナ</t>
    </rPh>
    <rPh sb="17" eb="19">
      <t>バアイ</t>
    </rPh>
    <phoneticPr fontId="3"/>
  </si>
  <si>
    <t>－　点</t>
    <phoneticPr fontId="3"/>
  </si>
  <si>
    <t>①指名停止３ヶ月以上</t>
    <phoneticPr fontId="3"/>
  </si>
  <si>
    <t>②指名停止２ヶ月以上３ヶ月未満</t>
    <phoneticPr fontId="3"/>
  </si>
  <si>
    <t>③指名停止１ヶ月以上２ヶ月未満</t>
    <phoneticPr fontId="3"/>
  </si>
  <si>
    <t>④指名停止２週間以上１ヶ月未満</t>
    <phoneticPr fontId="3"/>
  </si>
  <si>
    <t>⑤文書注意</t>
    <phoneticPr fontId="3"/>
  </si>
  <si>
    <t>⑥口頭注意</t>
    <phoneticPr fontId="3"/>
  </si>
  <si>
    <t>⑦工事関係者事故又は公衆災害が発生したが、当該事故に係る安全管理の不適切な程度が軽微なため、</t>
    <rPh sb="8" eb="9">
      <t>マタ</t>
    </rPh>
    <rPh sb="21" eb="23">
      <t>トウガイ</t>
    </rPh>
    <rPh sb="23" eb="25">
      <t>ジコ</t>
    </rPh>
    <rPh sb="26" eb="27">
      <t>カカ</t>
    </rPh>
    <rPh sb="28" eb="30">
      <t>アンゼン</t>
    </rPh>
    <rPh sb="30" eb="32">
      <t>カンリ</t>
    </rPh>
    <rPh sb="33" eb="36">
      <t>フテキセツ</t>
    </rPh>
    <rPh sb="37" eb="39">
      <t>テイド</t>
    </rPh>
    <rPh sb="40" eb="42">
      <t>ケイビ</t>
    </rPh>
    <phoneticPr fontId="3"/>
  </si>
  <si>
    <t>⑧その他（理由：　　　　　　　　　　　　　　　　　　　　　　　　　　　　　　　　　　　　　　　　　　　　　　　　　　　　　　　　）</t>
    <rPh sb="3" eb="4">
      <t>タ</t>
    </rPh>
    <rPh sb="5" eb="7">
      <t>リユウ</t>
    </rPh>
    <phoneticPr fontId="3"/>
  </si>
  <si>
    <t>⑨項目該当なし</t>
    <phoneticPr fontId="3"/>
  </si>
  <si>
    <t>9．監督又は検査の実施を、不当な圧力をかけるなどにより妨げた。</t>
    <rPh sb="4" eb="5">
      <t>マタ</t>
    </rPh>
    <rPh sb="9" eb="11">
      <t>ジッシ</t>
    </rPh>
    <rPh sb="27" eb="28">
      <t>サマタ</t>
    </rPh>
    <phoneticPr fontId="3"/>
  </si>
  <si>
    <t>10．下請代金を期日以内に支払っていない、不当に下請代金の額を減じているなど下請代金支払遅延等防止法第４条に規定する親事業者の遵守事項に違反する行為がある。</t>
    <rPh sb="8" eb="10">
      <t>キジツ</t>
    </rPh>
    <rPh sb="10" eb="12">
      <t>イナイ</t>
    </rPh>
    <rPh sb="13" eb="15">
      <t>シハラ</t>
    </rPh>
    <rPh sb="21" eb="23">
      <t>フトウ</t>
    </rPh>
    <rPh sb="24" eb="26">
      <t>シタウケ</t>
    </rPh>
    <rPh sb="26" eb="28">
      <t>ダイキン</t>
    </rPh>
    <rPh sb="29" eb="30">
      <t>ガク</t>
    </rPh>
    <rPh sb="31" eb="32">
      <t>ゲン</t>
    </rPh>
    <rPh sb="38" eb="40">
      <t>シタウ</t>
    </rPh>
    <rPh sb="40" eb="42">
      <t>ダイキン</t>
    </rPh>
    <rPh sb="42" eb="44">
      <t>シハライ</t>
    </rPh>
    <rPh sb="44" eb="46">
      <t>チエン</t>
    </rPh>
    <rPh sb="46" eb="47">
      <t>トウ</t>
    </rPh>
    <rPh sb="47" eb="49">
      <t>ボウシ</t>
    </rPh>
    <rPh sb="49" eb="50">
      <t>ホウ</t>
    </rPh>
    <rPh sb="50" eb="51">
      <t>ダイ</t>
    </rPh>
    <rPh sb="52" eb="53">
      <t>ジョウ</t>
    </rPh>
    <rPh sb="54" eb="56">
      <t>キテイ</t>
    </rPh>
    <rPh sb="58" eb="59">
      <t>オヤ</t>
    </rPh>
    <rPh sb="59" eb="62">
      <t>ジギョウシャ</t>
    </rPh>
    <rPh sb="63" eb="65">
      <t>ジュンシュ</t>
    </rPh>
    <rPh sb="65" eb="67">
      <t>ジコウ</t>
    </rPh>
    <rPh sb="68" eb="70">
      <t>イハン</t>
    </rPh>
    <rPh sb="72" eb="74">
      <t>コウイ</t>
    </rPh>
    <phoneticPr fontId="3"/>
  </si>
  <si>
    <t>11．過積載等の道路交通法違反により、逮捕又は送検された。</t>
    <rPh sb="21" eb="22">
      <t>マタ</t>
    </rPh>
    <phoneticPr fontId="3"/>
  </si>
  <si>
    <t>12．受注企業の社員に「指定暴力団」又は「指定暴力団の傘下組織（団体）」に所属する構成員、準構成員、企業舎弟等の暴力団関係者がいることが判明した。</t>
    <rPh sb="18" eb="19">
      <t>マタ</t>
    </rPh>
    <phoneticPr fontId="3"/>
  </si>
  <si>
    <t>13．下請に暴力団関係企業が入っていることが判明した。あるいは「暴力団員による不当な行為の防止等に関する法律」第９条に記されている砂利、砂、防音シート、軍手等の物品の納入、土木作業員やガードマンの受け入れ、土木作業員用の自動販売機の設置等を行っている事実が判明した。</t>
    <rPh sb="35" eb="36">
      <t>イン</t>
    </rPh>
    <rPh sb="39" eb="41">
      <t>フトウ</t>
    </rPh>
    <rPh sb="42" eb="44">
      <t>コウイ</t>
    </rPh>
    <rPh sb="45" eb="47">
      <t>ボウシ</t>
    </rPh>
    <rPh sb="47" eb="48">
      <t>トウ</t>
    </rPh>
    <rPh sb="49" eb="50">
      <t>カン</t>
    </rPh>
    <rPh sb="52" eb="54">
      <t>ホウリツ</t>
    </rPh>
    <phoneticPr fontId="3"/>
  </si>
  <si>
    <t>14．安全管理が不適切であったことから死傷者を生じさせた工事関係者事故又は重大な損害を与えた公衆損害事故を起こした。</t>
    <rPh sb="8" eb="11">
      <t>フテキセツ</t>
    </rPh>
    <rPh sb="19" eb="22">
      <t>シショウシャ</t>
    </rPh>
    <rPh sb="23" eb="24">
      <t>ショウ</t>
    </rPh>
    <rPh sb="28" eb="30">
      <t>コウジ</t>
    </rPh>
    <rPh sb="30" eb="33">
      <t>カンケイシャ</t>
    </rPh>
    <rPh sb="33" eb="35">
      <t>ジコ</t>
    </rPh>
    <rPh sb="35" eb="36">
      <t>マタ</t>
    </rPh>
    <rPh sb="37" eb="39">
      <t>ジュウダイ</t>
    </rPh>
    <rPh sb="40" eb="42">
      <t>ソンガイ</t>
    </rPh>
    <rPh sb="43" eb="44">
      <t>アタ</t>
    </rPh>
    <rPh sb="46" eb="48">
      <t>コウシュウ</t>
    </rPh>
    <rPh sb="48" eb="50">
      <t>ソンガイ</t>
    </rPh>
    <rPh sb="50" eb="52">
      <t>ジコ</t>
    </rPh>
    <rPh sb="53" eb="54">
      <t>オ</t>
    </rPh>
    <phoneticPr fontId="3"/>
  </si>
  <si>
    <t>Ⅰ　本考査項目（７.法令遵守等）で評価する事例は、施工にあたって工事関係者が下記の適応事例で上表の措置があった場合に適用する。</t>
    <rPh sb="3" eb="5">
      <t>コウサ</t>
    </rPh>
    <rPh sb="25" eb="27">
      <t>セコウ</t>
    </rPh>
    <rPh sb="32" eb="34">
      <t>コウジ</t>
    </rPh>
    <rPh sb="34" eb="37">
      <t>カンケイシャ</t>
    </rPh>
    <rPh sb="38" eb="40">
      <t>カキ</t>
    </rPh>
    <rPh sb="41" eb="43">
      <t>テキオウ</t>
    </rPh>
    <rPh sb="43" eb="45">
      <t>ジレイ</t>
    </rPh>
    <rPh sb="46" eb="48">
      <t>ジョウヒョウ</t>
    </rPh>
    <rPh sb="49" eb="51">
      <t>ソチ</t>
    </rPh>
    <rPh sb="55" eb="57">
      <t>バアイ</t>
    </rPh>
    <rPh sb="58" eb="60">
      <t>テキヨウ</t>
    </rPh>
    <phoneticPr fontId="3"/>
  </si>
  <si>
    <t>Ⅱ 「施工」とは、請負契約書の記載内容（工事名、工期、施工場所等）を履行することに限定する。</t>
    <rPh sb="9" eb="11">
      <t>ウケオイ</t>
    </rPh>
    <rPh sb="11" eb="14">
      <t>ケイヤクショ</t>
    </rPh>
    <rPh sb="15" eb="17">
      <t>キサイ</t>
    </rPh>
    <rPh sb="17" eb="19">
      <t>ナイヨウ</t>
    </rPh>
    <rPh sb="20" eb="22">
      <t>コウジ</t>
    </rPh>
    <rPh sb="22" eb="23">
      <t>メイ</t>
    </rPh>
    <rPh sb="24" eb="26">
      <t>コウキ</t>
    </rPh>
    <rPh sb="27" eb="29">
      <t>セコウ</t>
    </rPh>
    <rPh sb="29" eb="31">
      <t>バショ</t>
    </rPh>
    <rPh sb="31" eb="32">
      <t>トウ</t>
    </rPh>
    <rPh sb="34" eb="36">
      <t>リコウ</t>
    </rPh>
    <phoneticPr fontId="3"/>
  </si>
  <si>
    <t>Ⅳ　総合評価落札方式における技術提案が、受注者の責により履行されなかった場合は、⑧その他の項目で減ずる措置を行う。</t>
    <rPh sb="2" eb="4">
      <t>ソウゴウ</t>
    </rPh>
    <rPh sb="4" eb="6">
      <t>ヒョウカ</t>
    </rPh>
    <rPh sb="6" eb="8">
      <t>ラクサツ</t>
    </rPh>
    <rPh sb="8" eb="10">
      <t>ホウシキ</t>
    </rPh>
    <rPh sb="14" eb="16">
      <t>ギジュツ</t>
    </rPh>
    <rPh sb="16" eb="18">
      <t>テイアン</t>
    </rPh>
    <rPh sb="20" eb="23">
      <t>ジュチュウシャ</t>
    </rPh>
    <rPh sb="24" eb="25">
      <t>セキ</t>
    </rPh>
    <rPh sb="28" eb="30">
      <t>リコウ</t>
    </rPh>
    <rPh sb="36" eb="38">
      <t>バアイ</t>
    </rPh>
    <rPh sb="43" eb="44">
      <t>タ</t>
    </rPh>
    <rPh sb="45" eb="47">
      <t>コウモク</t>
    </rPh>
    <rPh sb="48" eb="49">
      <t>ゲン</t>
    </rPh>
    <rPh sb="51" eb="53">
      <t>ソチ</t>
    </rPh>
    <rPh sb="54" eb="55">
      <t>オコナ</t>
    </rPh>
    <phoneticPr fontId="3"/>
  </si>
  <si>
    <t>受注者名</t>
    <rPh sb="0" eb="2">
      <t>ジュチュウ</t>
    </rPh>
    <rPh sb="2" eb="3">
      <t>シャ</t>
    </rPh>
    <rPh sb="3" eb="4">
      <t>メイ</t>
    </rPh>
    <phoneticPr fontId="3"/>
  </si>
  <si>
    <t>４．工事特性</t>
    <rPh sb="2" eb="4">
      <t>コウジ</t>
    </rPh>
    <rPh sb="4" eb="6">
      <t>トクセイ</t>
    </rPh>
    <phoneticPr fontId="3"/>
  </si>
  <si>
    <t>Ⅰ．施工条件等の対応※２</t>
    <rPh sb="2" eb="4">
      <t>セコウ</t>
    </rPh>
    <rPh sb="4" eb="6">
      <t>ジョウケン</t>
    </rPh>
    <rPh sb="6" eb="7">
      <t>トウ</t>
    </rPh>
    <rPh sb="8" eb="10">
      <t>タイオウ</t>
    </rPh>
    <phoneticPr fontId="3"/>
  </si>
  <si>
    <t>Ⅰ．創意工夫※３</t>
    <rPh sb="2" eb="4">
      <t>ソウイ</t>
    </rPh>
    <rPh sb="4" eb="6">
      <t>クフウ</t>
    </rPh>
    <phoneticPr fontId="3"/>
  </si>
  <si>
    <t>Ⅰ．地域への貢献等</t>
    <rPh sb="2" eb="4">
      <t>チイキ</t>
    </rPh>
    <rPh sb="6" eb="8">
      <t>コウケン</t>
    </rPh>
    <rPh sb="8" eb="9">
      <t>トウ</t>
    </rPh>
    <phoneticPr fontId="3"/>
  </si>
  <si>
    <t>５．創意工夫</t>
    <rPh sb="2" eb="4">
      <t>ソウイ</t>
    </rPh>
    <rPh sb="4" eb="6">
      <t>クフウ</t>
    </rPh>
    <phoneticPr fontId="3"/>
  </si>
  <si>
    <t>６．社会性等</t>
    <rPh sb="2" eb="5">
      <t>シャカイセイ</t>
    </rPh>
    <rPh sb="5" eb="6">
      <t>トウ</t>
    </rPh>
    <phoneticPr fontId="3"/>
  </si>
  <si>
    <t>加減点合計（1+2+3+4+5+6）</t>
    <rPh sb="0" eb="2">
      <t>カゲン</t>
    </rPh>
    <rPh sb="2" eb="3">
      <t>テン</t>
    </rPh>
    <rPh sb="3" eb="5">
      <t>ゴウケイ</t>
    </rPh>
    <phoneticPr fontId="3"/>
  </si>
  <si>
    <t>　※１　６５点＋１．～３．の評定（加減点合計）　＋　４．～６．の評定（加合点計）　＝評定点　　　各評定点（①～④）は小数第1位まで記入する。</t>
    <rPh sb="6" eb="7">
      <t>テン</t>
    </rPh>
    <rPh sb="14" eb="16">
      <t>ヒョウテイ</t>
    </rPh>
    <rPh sb="17" eb="19">
      <t>カゲン</t>
    </rPh>
    <rPh sb="19" eb="20">
      <t>テン</t>
    </rPh>
    <rPh sb="20" eb="22">
      <t>ゴウケイ</t>
    </rPh>
    <rPh sb="32" eb="34">
      <t>ヒョウテイ</t>
    </rPh>
    <rPh sb="35" eb="36">
      <t>カ</t>
    </rPh>
    <rPh sb="36" eb="38">
      <t>ガッテン</t>
    </rPh>
    <rPh sb="37" eb="38">
      <t>テン</t>
    </rPh>
    <rPh sb="38" eb="39">
      <t>ケイ</t>
    </rPh>
    <rPh sb="42" eb="44">
      <t>ヒョウテイ</t>
    </rPh>
    <rPh sb="44" eb="45">
      <t>テン</t>
    </rPh>
    <rPh sb="48" eb="49">
      <t>カク</t>
    </rPh>
    <rPh sb="49" eb="51">
      <t>ヒョウテイ</t>
    </rPh>
    <rPh sb="51" eb="52">
      <t>テン</t>
    </rPh>
    <rPh sb="58" eb="60">
      <t>ショウスウ</t>
    </rPh>
    <rPh sb="60" eb="61">
      <t>ダイ</t>
    </rPh>
    <rPh sb="62" eb="63">
      <t>イ</t>
    </rPh>
    <rPh sb="65" eb="67">
      <t>キニュウ</t>
    </rPh>
    <phoneticPr fontId="3"/>
  </si>
  <si>
    <t>　※２　工事特性は、当該工事特有の難度の高い条件（構造物の特殊性、特殊な技術、都市部等の作業環境・社会条件、厳しい自然・地盤条件、長期工事における安全確保等）に対して適切に対応したことを評価する項目である。</t>
    <rPh sb="4" eb="6">
      <t>コウジ</t>
    </rPh>
    <rPh sb="6" eb="8">
      <t>トクセイ</t>
    </rPh>
    <rPh sb="10" eb="12">
      <t>トウガイ</t>
    </rPh>
    <rPh sb="12" eb="14">
      <t>コウジ</t>
    </rPh>
    <rPh sb="14" eb="16">
      <t>トクユウ</t>
    </rPh>
    <rPh sb="17" eb="19">
      <t>ナンド</t>
    </rPh>
    <rPh sb="20" eb="21">
      <t>タカ</t>
    </rPh>
    <rPh sb="22" eb="24">
      <t>ジョウケン</t>
    </rPh>
    <rPh sb="25" eb="28">
      <t>コウゾウブツ</t>
    </rPh>
    <rPh sb="29" eb="32">
      <t>トクシュセイ</t>
    </rPh>
    <rPh sb="33" eb="35">
      <t>トクシュ</t>
    </rPh>
    <rPh sb="36" eb="38">
      <t>ギジュツ</t>
    </rPh>
    <rPh sb="39" eb="42">
      <t>トシブ</t>
    </rPh>
    <rPh sb="42" eb="43">
      <t>トウ</t>
    </rPh>
    <rPh sb="44" eb="46">
      <t>サギョウ</t>
    </rPh>
    <rPh sb="46" eb="48">
      <t>カンキョウ</t>
    </rPh>
    <rPh sb="49" eb="51">
      <t>シャカイ</t>
    </rPh>
    <rPh sb="51" eb="53">
      <t>ジョウケン</t>
    </rPh>
    <rPh sb="54" eb="55">
      <t>キビ</t>
    </rPh>
    <rPh sb="57" eb="59">
      <t>シゼン</t>
    </rPh>
    <rPh sb="60" eb="62">
      <t>ジバン</t>
    </rPh>
    <rPh sb="62" eb="64">
      <t>ジョウケン</t>
    </rPh>
    <rPh sb="65" eb="67">
      <t>チョウキ</t>
    </rPh>
    <rPh sb="67" eb="69">
      <t>コウジ</t>
    </rPh>
    <rPh sb="73" eb="75">
      <t>アンゼン</t>
    </rPh>
    <rPh sb="75" eb="77">
      <t>カクホ</t>
    </rPh>
    <rPh sb="77" eb="78">
      <t>トウ</t>
    </rPh>
    <rPh sb="80" eb="81">
      <t>タイ</t>
    </rPh>
    <rPh sb="83" eb="85">
      <t>テキセツ</t>
    </rPh>
    <rPh sb="86" eb="88">
      <t>タイオウ</t>
    </rPh>
    <rPh sb="93" eb="95">
      <t>ヒョウカ</t>
    </rPh>
    <rPh sb="97" eb="99">
      <t>コウモク</t>
    </rPh>
    <phoneticPr fontId="3"/>
  </si>
  <si>
    <t>　　　　評価に際しては、一般監督員からの報告を受けて主任監督員が評価するものとする。</t>
    <rPh sb="4" eb="6">
      <t>ヒョウカ</t>
    </rPh>
    <rPh sb="7" eb="8">
      <t>サイ</t>
    </rPh>
    <rPh sb="12" eb="14">
      <t>イッパン</t>
    </rPh>
    <rPh sb="14" eb="17">
      <t>カントクイン</t>
    </rPh>
    <rPh sb="20" eb="22">
      <t>ホウコク</t>
    </rPh>
    <rPh sb="23" eb="24">
      <t>ウ</t>
    </rPh>
    <rPh sb="26" eb="28">
      <t>シュニン</t>
    </rPh>
    <rPh sb="28" eb="31">
      <t>カントクイン</t>
    </rPh>
    <rPh sb="32" eb="34">
      <t>ヒョウカ</t>
    </rPh>
    <phoneticPr fontId="3"/>
  </si>
  <si>
    <t>所見※５</t>
    <rPh sb="0" eb="2">
      <t>ショケン</t>
    </rPh>
    <phoneticPr fontId="3"/>
  </si>
  <si>
    <t>　※７　法令遵守等の評価は、主任監督員が行う。</t>
    <rPh sb="4" eb="6">
      <t>ホウレイ</t>
    </rPh>
    <rPh sb="6" eb="8">
      <t>ジュンシュ</t>
    </rPh>
    <rPh sb="8" eb="9">
      <t>トウ</t>
    </rPh>
    <rPh sb="10" eb="12">
      <t>ヒョウカ</t>
    </rPh>
    <rPh sb="14" eb="16">
      <t>シュニン</t>
    </rPh>
    <rPh sb="16" eb="19">
      <t>カントクイン</t>
    </rPh>
    <rPh sb="20" eb="21">
      <t>オコナ</t>
    </rPh>
    <phoneticPr fontId="3"/>
  </si>
  <si>
    <t>　※８　評定点合計は、四捨五入により整数とする。</t>
    <rPh sb="4" eb="6">
      <t>ヒョウテイ</t>
    </rPh>
    <rPh sb="6" eb="7">
      <t>テン</t>
    </rPh>
    <rPh sb="7" eb="9">
      <t>ゴウケイ</t>
    </rPh>
    <rPh sb="11" eb="15">
      <t>シシャゴニュウ</t>
    </rPh>
    <rPh sb="18" eb="20">
      <t>セイスウ</t>
    </rPh>
    <phoneticPr fontId="3"/>
  </si>
  <si>
    <t>　※９　総合評価技術提案は、技術提案の履行が確認できない場合は『不履行』を選択する。</t>
    <rPh sb="4" eb="6">
      <t>ソウゴウ</t>
    </rPh>
    <rPh sb="6" eb="8">
      <t>ヒョウカ</t>
    </rPh>
    <rPh sb="8" eb="10">
      <t>ギジュツ</t>
    </rPh>
    <rPh sb="10" eb="12">
      <t>テイアン</t>
    </rPh>
    <rPh sb="14" eb="16">
      <t>ギジュツ</t>
    </rPh>
    <rPh sb="16" eb="18">
      <t>テイアン</t>
    </rPh>
    <rPh sb="19" eb="21">
      <t>リコウ</t>
    </rPh>
    <rPh sb="22" eb="24">
      <t>カクニン</t>
    </rPh>
    <rPh sb="28" eb="30">
      <t>バアイ</t>
    </rPh>
    <rPh sb="32" eb="35">
      <t>フリコウ</t>
    </rPh>
    <rPh sb="37" eb="39">
      <t>センタク</t>
    </rPh>
    <phoneticPr fontId="3"/>
  </si>
  <si>
    <t>　　評定点合計※７</t>
    <rPh sb="2" eb="4">
      <t>ヒョウテイ</t>
    </rPh>
    <rPh sb="4" eb="5">
      <t>テン</t>
    </rPh>
    <rPh sb="5" eb="7">
      <t>ゴウケイ</t>
    </rPh>
    <phoneticPr fontId="3"/>
  </si>
  <si>
    <t>８．総合評価
技術提案</t>
    <rPh sb="2" eb="4">
      <t>ソウゴウ</t>
    </rPh>
    <rPh sb="4" eb="6">
      <t>ヒョウカ</t>
    </rPh>
    <rPh sb="7" eb="9">
      <t>ギジュツ</t>
    </rPh>
    <rPh sb="9" eb="11">
      <t>テイアン</t>
    </rPh>
    <phoneticPr fontId="3"/>
  </si>
  <si>
    <t>技術提案履行確認※９</t>
    <rPh sb="0" eb="2">
      <t>ギジュツ</t>
    </rPh>
    <rPh sb="2" eb="4">
      <t>テイアン</t>
    </rPh>
    <rPh sb="4" eb="6">
      <t>リコウ</t>
    </rPh>
    <rPh sb="6" eb="8">
      <t>カクニン</t>
    </rPh>
    <phoneticPr fontId="3"/>
  </si>
  <si>
    <t>履行</t>
    <rPh sb="0" eb="2">
      <t>リコウ</t>
    </rPh>
    <phoneticPr fontId="3"/>
  </si>
  <si>
    <t>不履行</t>
    <rPh sb="0" eb="3">
      <t>フリコウ</t>
    </rPh>
    <phoneticPr fontId="3"/>
  </si>
  <si>
    <t>対象外</t>
    <rPh sb="0" eb="2">
      <t>タイショウ</t>
    </rPh>
    <rPh sb="2" eb="3">
      <t>ガイ</t>
    </rPh>
    <phoneticPr fontId="3"/>
  </si>
  <si>
    <t>５.創意工夫　　　　　</t>
    <phoneticPr fontId="3"/>
  </si>
  <si>
    <t>①施工に伴う器具、工具、装置等に関する工夫又は設備据付後の試運転調整に関する工夫。</t>
    <rPh sb="14" eb="15">
      <t>トウ</t>
    </rPh>
    <rPh sb="16" eb="17">
      <t>カン</t>
    </rPh>
    <rPh sb="19" eb="21">
      <t>クフウ</t>
    </rPh>
    <rPh sb="21" eb="22">
      <t>マタ</t>
    </rPh>
    <rPh sb="23" eb="25">
      <t>セツビ</t>
    </rPh>
    <rPh sb="25" eb="26">
      <t>ス</t>
    </rPh>
    <rPh sb="26" eb="27">
      <t>ツ</t>
    </rPh>
    <rPh sb="27" eb="28">
      <t>ゴ</t>
    </rPh>
    <rPh sb="29" eb="32">
      <t>シウンテン</t>
    </rPh>
    <rPh sb="32" eb="34">
      <t>チョウセイ</t>
    </rPh>
    <rPh sb="35" eb="36">
      <t>カン</t>
    </rPh>
    <rPh sb="38" eb="40">
      <t>クフウ</t>
    </rPh>
    <phoneticPr fontId="3"/>
  </si>
  <si>
    <t>②コンクリート二次製品などの代替材の利用に関する工夫。</t>
    <rPh sb="7" eb="9">
      <t>ニジ</t>
    </rPh>
    <rPh sb="9" eb="11">
      <t>セイヒン</t>
    </rPh>
    <rPh sb="14" eb="16">
      <t>ダイタイ</t>
    </rPh>
    <rPh sb="16" eb="17">
      <t>ザイ</t>
    </rPh>
    <rPh sb="18" eb="20">
      <t>リヨウ</t>
    </rPh>
    <rPh sb="21" eb="22">
      <t>カン</t>
    </rPh>
    <rPh sb="24" eb="26">
      <t>クフウ</t>
    </rPh>
    <phoneticPr fontId="3"/>
  </si>
  <si>
    <t>③土工、地盤改良、橋梁架設、舗装、コンクリート打設等の施工に関する工夫。</t>
    <rPh sb="1" eb="3">
      <t>ドコウ</t>
    </rPh>
    <rPh sb="4" eb="6">
      <t>ジバン</t>
    </rPh>
    <rPh sb="6" eb="8">
      <t>カイリョウ</t>
    </rPh>
    <rPh sb="9" eb="11">
      <t>キョウリョウ</t>
    </rPh>
    <rPh sb="11" eb="13">
      <t>カセツ</t>
    </rPh>
    <rPh sb="14" eb="16">
      <t>ホソウ</t>
    </rPh>
    <rPh sb="23" eb="25">
      <t>ダセツ</t>
    </rPh>
    <rPh sb="25" eb="26">
      <t>トウ</t>
    </rPh>
    <rPh sb="27" eb="29">
      <t>セコウ</t>
    </rPh>
    <rPh sb="30" eb="31">
      <t>カン</t>
    </rPh>
    <rPh sb="33" eb="35">
      <t>クフウ</t>
    </rPh>
    <phoneticPr fontId="3"/>
  </si>
  <si>
    <t>④部材並びに機材等の運搬及び吊り方式などの施工方法に関する工夫。</t>
    <rPh sb="1" eb="3">
      <t>ブザイ</t>
    </rPh>
    <rPh sb="3" eb="4">
      <t>ナラ</t>
    </rPh>
    <rPh sb="6" eb="8">
      <t>キザイ</t>
    </rPh>
    <rPh sb="8" eb="9">
      <t>トウ</t>
    </rPh>
    <rPh sb="10" eb="12">
      <t>ウンパン</t>
    </rPh>
    <rPh sb="12" eb="13">
      <t>オヨ</t>
    </rPh>
    <rPh sb="14" eb="15">
      <t>ツ</t>
    </rPh>
    <rPh sb="16" eb="18">
      <t>ホウシキ</t>
    </rPh>
    <rPh sb="21" eb="23">
      <t>セコウ</t>
    </rPh>
    <rPh sb="23" eb="25">
      <t>ホウホウ</t>
    </rPh>
    <rPh sb="26" eb="27">
      <t>カン</t>
    </rPh>
    <rPh sb="29" eb="31">
      <t>クフウ</t>
    </rPh>
    <phoneticPr fontId="3"/>
  </si>
  <si>
    <t>⑤設備工事における加工や組立等又は電気工事における配線や配管等に関する工夫。</t>
    <rPh sb="9" eb="11">
      <t>カコウ</t>
    </rPh>
    <rPh sb="12" eb="13">
      <t>ク</t>
    </rPh>
    <rPh sb="13" eb="14">
      <t>タ</t>
    </rPh>
    <rPh sb="14" eb="15">
      <t>トウ</t>
    </rPh>
    <rPh sb="15" eb="16">
      <t>マタ</t>
    </rPh>
    <rPh sb="17" eb="19">
      <t>デンキ</t>
    </rPh>
    <rPh sb="19" eb="21">
      <t>コウジ</t>
    </rPh>
    <rPh sb="25" eb="27">
      <t>ハイセン</t>
    </rPh>
    <rPh sb="28" eb="30">
      <t>ハイカン</t>
    </rPh>
    <rPh sb="30" eb="31">
      <t>トウ</t>
    </rPh>
    <rPh sb="32" eb="33">
      <t>カン</t>
    </rPh>
    <rPh sb="35" eb="37">
      <t>クフウ</t>
    </rPh>
    <phoneticPr fontId="3"/>
  </si>
  <si>
    <t>⑥給排水工事や衛生設備工事における配管又はポンプ類の凍結防止、配管のつなぎ等に関する工夫。</t>
    <rPh sb="4" eb="6">
      <t>コウジ</t>
    </rPh>
    <rPh sb="19" eb="20">
      <t>マタ</t>
    </rPh>
    <rPh sb="31" eb="33">
      <t>ハイカン</t>
    </rPh>
    <rPh sb="39" eb="40">
      <t>カン</t>
    </rPh>
    <phoneticPr fontId="3"/>
  </si>
  <si>
    <t>⑦照明などの視界の確保に関する工夫。</t>
    <rPh sb="12" eb="13">
      <t>カン</t>
    </rPh>
    <phoneticPr fontId="3"/>
  </si>
  <si>
    <t>⑨運搬車両、施工機械等に関する工夫。</t>
    <rPh sb="12" eb="13">
      <t>カン</t>
    </rPh>
    <phoneticPr fontId="3"/>
  </si>
  <si>
    <t>⑪盛土の締固度、杭の施工高さ等の管理に関する工夫。</t>
    <rPh sb="1" eb="2">
      <t>モ</t>
    </rPh>
    <rPh sb="2" eb="3">
      <t>ド</t>
    </rPh>
    <rPh sb="4" eb="6">
      <t>シメカタ</t>
    </rPh>
    <rPh sb="6" eb="7">
      <t>ド</t>
    </rPh>
    <rPh sb="8" eb="9">
      <t>クイ</t>
    </rPh>
    <rPh sb="10" eb="12">
      <t>セコウ</t>
    </rPh>
    <rPh sb="12" eb="13">
      <t>タカ</t>
    </rPh>
    <rPh sb="14" eb="15">
      <t>トウ</t>
    </rPh>
    <rPh sb="16" eb="18">
      <t>カンリ</t>
    </rPh>
    <rPh sb="19" eb="20">
      <t>カン</t>
    </rPh>
    <rPh sb="22" eb="24">
      <t>クフウ</t>
    </rPh>
    <phoneticPr fontId="3"/>
  </si>
  <si>
    <t>⑫施工計画書の作成、写真の管理等に関する工夫。</t>
    <rPh sb="1" eb="3">
      <t>セコウ</t>
    </rPh>
    <rPh sb="3" eb="5">
      <t>ケイカク</t>
    </rPh>
    <rPh sb="5" eb="6">
      <t>ショ</t>
    </rPh>
    <rPh sb="7" eb="9">
      <t>サクセイ</t>
    </rPh>
    <rPh sb="10" eb="12">
      <t>シャシン</t>
    </rPh>
    <rPh sb="13" eb="15">
      <t>カンリ</t>
    </rPh>
    <rPh sb="15" eb="16">
      <t>トウ</t>
    </rPh>
    <rPh sb="17" eb="18">
      <t>カン</t>
    </rPh>
    <rPh sb="20" eb="22">
      <t>クフウ</t>
    </rPh>
    <phoneticPr fontId="3"/>
  </si>
  <si>
    <t>⑬出来形又は品質の計測、集計、管理図等に関する工夫。</t>
    <rPh sb="1" eb="4">
      <t>デキガタ</t>
    </rPh>
    <rPh sb="4" eb="5">
      <t>マタ</t>
    </rPh>
    <rPh sb="6" eb="8">
      <t>ヒンシツ</t>
    </rPh>
    <rPh sb="9" eb="11">
      <t>ケイソク</t>
    </rPh>
    <rPh sb="12" eb="14">
      <t>シュウケイ</t>
    </rPh>
    <rPh sb="15" eb="17">
      <t>カンリ</t>
    </rPh>
    <rPh sb="17" eb="18">
      <t>ズ</t>
    </rPh>
    <rPh sb="18" eb="19">
      <t>トウ</t>
    </rPh>
    <rPh sb="20" eb="21">
      <t>カン</t>
    </rPh>
    <phoneticPr fontId="3"/>
  </si>
  <si>
    <t>⑭施工管理ソフト、土量管理システム等の活用に関する工夫。</t>
    <rPh sb="9" eb="11">
      <t>ドリョウ</t>
    </rPh>
    <rPh sb="11" eb="13">
      <t>カンリ</t>
    </rPh>
    <rPh sb="17" eb="18">
      <t>トウ</t>
    </rPh>
    <rPh sb="19" eb="21">
      <t>カツヨウ</t>
    </rPh>
    <rPh sb="22" eb="23">
      <t>カン</t>
    </rPh>
    <rPh sb="25" eb="27">
      <t>クフウ</t>
    </rPh>
    <phoneticPr fontId="3"/>
  </si>
  <si>
    <t>⑮ＩＣＴ（情報通信技術）を活用した情報化施工を取り入れた工事。</t>
    <rPh sb="5" eb="7">
      <t>ジョウホウ</t>
    </rPh>
    <rPh sb="7" eb="9">
      <t>ツウシン</t>
    </rPh>
    <rPh sb="9" eb="11">
      <t>ギジュツ</t>
    </rPh>
    <rPh sb="13" eb="15">
      <t>カツヨウ</t>
    </rPh>
    <rPh sb="17" eb="19">
      <t>ジョウホウ</t>
    </rPh>
    <rPh sb="19" eb="20">
      <t>カ</t>
    </rPh>
    <rPh sb="20" eb="22">
      <t>セコウ</t>
    </rPh>
    <rPh sb="23" eb="24">
      <t>ト</t>
    </rPh>
    <rPh sb="25" eb="26">
      <t>イ</t>
    </rPh>
    <rPh sb="28" eb="30">
      <t>コウジ</t>
    </rPh>
    <phoneticPr fontId="3"/>
  </si>
  <si>
    <t>※本項目は２点の加点とする。</t>
    <rPh sb="1" eb="2">
      <t>ホン</t>
    </rPh>
    <rPh sb="2" eb="4">
      <t>コウモク</t>
    </rPh>
    <rPh sb="6" eb="7">
      <t>テン</t>
    </rPh>
    <rPh sb="8" eb="10">
      <t>カテン</t>
    </rPh>
    <phoneticPr fontId="3"/>
  </si>
  <si>
    <t>⑯特殊な工法や材料を用いた工事。</t>
    <rPh sb="1" eb="3">
      <t>トクシュ</t>
    </rPh>
    <rPh sb="4" eb="5">
      <t>コウ</t>
    </rPh>
    <rPh sb="5" eb="6">
      <t>ホウ</t>
    </rPh>
    <rPh sb="7" eb="9">
      <t>ザイリョウ</t>
    </rPh>
    <rPh sb="10" eb="11">
      <t>モチ</t>
    </rPh>
    <rPh sb="13" eb="15">
      <t>コウジ</t>
    </rPh>
    <phoneticPr fontId="3"/>
  </si>
  <si>
    <t>⑰優れた技術力又は能力として評価する技術を用いた工事。</t>
    <rPh sb="1" eb="2">
      <t>スグ</t>
    </rPh>
    <rPh sb="4" eb="7">
      <t>ギジュツリョク</t>
    </rPh>
    <rPh sb="7" eb="8">
      <t>マタ</t>
    </rPh>
    <rPh sb="9" eb="11">
      <t>ノウリョク</t>
    </rPh>
    <rPh sb="14" eb="16">
      <t>ヒョウカ</t>
    </rPh>
    <rPh sb="18" eb="20">
      <t>ギジュツ</t>
    </rPh>
    <rPh sb="21" eb="22">
      <t>モチ</t>
    </rPh>
    <rPh sb="24" eb="26">
      <t>コウジ</t>
    </rPh>
    <phoneticPr fontId="3"/>
  </si>
  <si>
    <t>⑱その他　〔理由：</t>
    <rPh sb="6" eb="8">
      <t>リユウ</t>
    </rPh>
    <phoneticPr fontId="3"/>
  </si>
  <si>
    <t>⑲土工、設備、電気の品質向上に関する工夫。</t>
    <rPh sb="10" eb="12">
      <t>ヒンシツ</t>
    </rPh>
    <rPh sb="12" eb="14">
      <t>コウジョウ</t>
    </rPh>
    <rPh sb="15" eb="16">
      <t>カン</t>
    </rPh>
    <phoneticPr fontId="3"/>
  </si>
  <si>
    <t>⑳コンクリートの材料、打設、養生に関する工夫。</t>
    <rPh sb="17" eb="18">
      <t>カン</t>
    </rPh>
    <rPh sb="20" eb="22">
      <t>クフウ</t>
    </rPh>
    <phoneticPr fontId="3"/>
  </si>
  <si>
    <t>22配筋・溶接作業等に関する工夫。</t>
    <rPh sb="11" eb="12">
      <t>カン</t>
    </rPh>
    <rPh sb="14" eb="16">
      <t>クフウ</t>
    </rPh>
    <phoneticPr fontId="3"/>
  </si>
  <si>
    <t>23その他　〔理由：</t>
    <rPh sb="7" eb="9">
      <t>リユウ</t>
    </rPh>
    <phoneticPr fontId="3"/>
  </si>
  <si>
    <t>24建設業労働災害防止協会が定める指針に基づく安全衛生教育を実施している。</t>
    <rPh sb="2" eb="5">
      <t>ケンセツギョウ</t>
    </rPh>
    <rPh sb="5" eb="7">
      <t>ロウドウ</t>
    </rPh>
    <rPh sb="7" eb="9">
      <t>サイガイ</t>
    </rPh>
    <rPh sb="9" eb="11">
      <t>ボウシ</t>
    </rPh>
    <rPh sb="11" eb="13">
      <t>キョウカイ</t>
    </rPh>
    <rPh sb="14" eb="15">
      <t>サダ</t>
    </rPh>
    <rPh sb="17" eb="19">
      <t>シシン</t>
    </rPh>
    <rPh sb="20" eb="21">
      <t>モト</t>
    </rPh>
    <rPh sb="23" eb="25">
      <t>アンゼン</t>
    </rPh>
    <rPh sb="25" eb="27">
      <t>エイセイ</t>
    </rPh>
    <rPh sb="27" eb="29">
      <t>キョウイク</t>
    </rPh>
    <rPh sb="30" eb="32">
      <t>ジッシ</t>
    </rPh>
    <phoneticPr fontId="3"/>
  </si>
  <si>
    <t>26安全教育、技術向上講習会、安全パトロール等に関する工夫。</t>
    <rPh sb="2" eb="4">
      <t>アンゼン</t>
    </rPh>
    <rPh sb="4" eb="6">
      <t>キョウイク</t>
    </rPh>
    <rPh sb="7" eb="9">
      <t>ギジュツ</t>
    </rPh>
    <rPh sb="9" eb="11">
      <t>コウジョウ</t>
    </rPh>
    <rPh sb="11" eb="14">
      <t>コウシュウカイ</t>
    </rPh>
    <rPh sb="15" eb="17">
      <t>アンゼン</t>
    </rPh>
    <rPh sb="22" eb="23">
      <t>トウ</t>
    </rPh>
    <rPh sb="24" eb="25">
      <t>カン</t>
    </rPh>
    <rPh sb="27" eb="29">
      <t>クフウ</t>
    </rPh>
    <phoneticPr fontId="3"/>
  </si>
  <si>
    <t xml:space="preserve"> ※1. 特に評価すべき創意工夫事例を加点評価する。</t>
    <rPh sb="5" eb="6">
      <t>トク</t>
    </rPh>
    <rPh sb="7" eb="9">
      <t>ヒョウカ</t>
    </rPh>
    <rPh sb="12" eb="14">
      <t>ソウイ</t>
    </rPh>
    <rPh sb="14" eb="16">
      <t>クフウ</t>
    </rPh>
    <rPh sb="16" eb="18">
      <t>ジレイ</t>
    </rPh>
    <rPh sb="19" eb="21">
      <t>カテン</t>
    </rPh>
    <rPh sb="21" eb="23">
      <t>ヒョウカ</t>
    </rPh>
    <phoneticPr fontId="3"/>
  </si>
  <si>
    <t>ＮＥＴＩＳ登録技術を活用し、活用の効果が相当程度確認できた。</t>
    <rPh sb="5" eb="7">
      <t>トウロク</t>
    </rPh>
    <rPh sb="7" eb="9">
      <t>ギジュツ</t>
    </rPh>
    <rPh sb="10" eb="12">
      <t>カツヨウ</t>
    </rPh>
    <rPh sb="14" eb="16">
      <t>カツヨウ</t>
    </rPh>
    <rPh sb="17" eb="19">
      <t>コウカ</t>
    </rPh>
    <rPh sb="20" eb="22">
      <t>ソウトウ</t>
    </rPh>
    <rPh sb="22" eb="24">
      <t>テイド</t>
    </rPh>
    <rPh sb="24" eb="26">
      <t>カクニン</t>
    </rPh>
    <phoneticPr fontId="3"/>
  </si>
  <si>
    <t>※本項目は、２点の加点とする。</t>
    <rPh sb="1" eb="2">
      <t>ホン</t>
    </rPh>
    <rPh sb="2" eb="4">
      <t>コウモク</t>
    </rPh>
    <rPh sb="7" eb="8">
      <t>テン</t>
    </rPh>
    <rPh sb="9" eb="11">
      <t>カテン</t>
    </rPh>
    <phoneticPr fontId="3"/>
  </si>
  <si>
    <t>※本項目は、１点の加点とする。</t>
    <rPh sb="1" eb="2">
      <t>ホン</t>
    </rPh>
    <rPh sb="2" eb="4">
      <t>コウモク</t>
    </rPh>
    <rPh sb="7" eb="8">
      <t>テン</t>
    </rPh>
    <rPh sb="9" eb="11">
      <t>カテン</t>
    </rPh>
    <phoneticPr fontId="3"/>
  </si>
  <si>
    <t>ＮＥＴＩＳ登録技術を活用し、活用の効果が一定程度確認できた。</t>
    <rPh sb="5" eb="7">
      <t>トウロク</t>
    </rPh>
    <rPh sb="7" eb="9">
      <t>ギジュツ</t>
    </rPh>
    <rPh sb="10" eb="12">
      <t>カツヨウ</t>
    </rPh>
    <rPh sb="14" eb="16">
      <t>カツヨウ</t>
    </rPh>
    <rPh sb="17" eb="19">
      <t>コウカ</t>
    </rPh>
    <rPh sb="20" eb="22">
      <t>イッテイ</t>
    </rPh>
    <rPh sb="22" eb="24">
      <t>テイド</t>
    </rPh>
    <rPh sb="24" eb="26">
      <t>カクニン</t>
    </rPh>
    <phoneticPr fontId="3"/>
  </si>
  <si>
    <t>複数の技術が同一の評価項目に該当した場合、該当技術数に対し各項目の加点点数を掛け合わせたものを評価の点数とするが、</t>
    <rPh sb="0" eb="2">
      <t>フクスウ</t>
    </rPh>
    <rPh sb="3" eb="5">
      <t>ギジュツ</t>
    </rPh>
    <rPh sb="6" eb="8">
      <t>ドウイツ</t>
    </rPh>
    <rPh sb="9" eb="11">
      <t>ヒョウカ</t>
    </rPh>
    <rPh sb="11" eb="13">
      <t>コウモク</t>
    </rPh>
    <rPh sb="14" eb="16">
      <t>ガイトウ</t>
    </rPh>
    <rPh sb="18" eb="20">
      <t>バアイ</t>
    </rPh>
    <rPh sb="21" eb="23">
      <t>ガイトウ</t>
    </rPh>
    <rPh sb="23" eb="25">
      <t>ギジュツ</t>
    </rPh>
    <rPh sb="25" eb="26">
      <t>スウ</t>
    </rPh>
    <rPh sb="27" eb="28">
      <t>タイ</t>
    </rPh>
    <rPh sb="29" eb="30">
      <t>カク</t>
    </rPh>
    <rPh sb="30" eb="32">
      <t>コウモク</t>
    </rPh>
    <rPh sb="33" eb="35">
      <t>カテン</t>
    </rPh>
    <rPh sb="35" eb="37">
      <t>テンスウ</t>
    </rPh>
    <rPh sb="38" eb="39">
      <t>カ</t>
    </rPh>
    <rPh sb="40" eb="41">
      <t>ア</t>
    </rPh>
    <rPh sb="47" eb="49">
      <t>ヒョウカ</t>
    </rPh>
    <rPh sb="50" eb="52">
      <t>テンスウ</t>
    </rPh>
    <phoneticPr fontId="3"/>
  </si>
  <si>
    <r>
      <t>※複数の技術の評価にあたっては、活用した技術数に応じ複数の評価項目を選択することを可能とするが、</t>
    </r>
    <r>
      <rPr>
        <b/>
        <sz val="11"/>
        <rFont val="ＭＳ 明朝"/>
        <family val="1"/>
        <charset val="128"/>
      </rPr>
      <t>最大３点の加点</t>
    </r>
    <r>
      <rPr>
        <sz val="11"/>
        <rFont val="ＭＳ 明朝"/>
        <family val="1"/>
        <charset val="128"/>
      </rPr>
      <t>とする。</t>
    </r>
    <rPh sb="1" eb="3">
      <t>フクスウ</t>
    </rPh>
    <rPh sb="4" eb="6">
      <t>ギジュツ</t>
    </rPh>
    <rPh sb="7" eb="9">
      <t>ヒョウカ</t>
    </rPh>
    <rPh sb="16" eb="18">
      <t>カツヨウ</t>
    </rPh>
    <rPh sb="20" eb="22">
      <t>ギジュツ</t>
    </rPh>
    <rPh sb="22" eb="23">
      <t>スウ</t>
    </rPh>
    <rPh sb="24" eb="25">
      <t>オウ</t>
    </rPh>
    <rPh sb="26" eb="28">
      <t>フクスウ</t>
    </rPh>
    <rPh sb="29" eb="31">
      <t>ヒョウカ</t>
    </rPh>
    <rPh sb="31" eb="33">
      <t>コウモク</t>
    </rPh>
    <rPh sb="34" eb="36">
      <t>センタク</t>
    </rPh>
    <rPh sb="41" eb="43">
      <t>カノウ</t>
    </rPh>
    <rPh sb="48" eb="50">
      <t>サイダイ</t>
    </rPh>
    <rPh sb="51" eb="52">
      <t>テン</t>
    </rPh>
    <rPh sb="53" eb="55">
      <t>カテン</t>
    </rPh>
    <phoneticPr fontId="3"/>
  </si>
  <si>
    <r>
      <t>この場合も</t>
    </r>
    <r>
      <rPr>
        <b/>
        <sz val="11"/>
        <rFont val="ＭＳ 明朝"/>
        <family val="1"/>
        <charset val="128"/>
      </rPr>
      <t>最大３点の加点</t>
    </r>
    <r>
      <rPr>
        <sz val="11"/>
        <rFont val="ＭＳ 明朝"/>
        <family val="1"/>
        <charset val="128"/>
      </rPr>
      <t>とする。</t>
    </r>
    <rPh sb="2" eb="4">
      <t>バアイ</t>
    </rPh>
    <rPh sb="5" eb="7">
      <t>サイダイ</t>
    </rPh>
    <rPh sb="8" eb="9">
      <t>テン</t>
    </rPh>
    <rPh sb="10" eb="12">
      <t>カテン</t>
    </rPh>
    <phoneticPr fontId="3"/>
  </si>
  <si>
    <t>ただし、加点対象は受注者側から新技術活用を提案した場合のみとし、発注者が指定し活用した場合は加点措置を</t>
    <rPh sb="4" eb="6">
      <t>カテン</t>
    </rPh>
    <rPh sb="6" eb="8">
      <t>タイショウ</t>
    </rPh>
    <rPh sb="9" eb="12">
      <t>ジュチュウシャ</t>
    </rPh>
    <rPh sb="12" eb="13">
      <t>ガワ</t>
    </rPh>
    <rPh sb="15" eb="18">
      <t>シンギジュツ</t>
    </rPh>
    <rPh sb="18" eb="20">
      <t>カツヨウ</t>
    </rPh>
    <rPh sb="21" eb="23">
      <t>テイアン</t>
    </rPh>
    <rPh sb="25" eb="27">
      <t>バアイ</t>
    </rPh>
    <rPh sb="32" eb="35">
      <t>ハッチュウシャ</t>
    </rPh>
    <rPh sb="36" eb="38">
      <t>シテイ</t>
    </rPh>
    <rPh sb="39" eb="41">
      <t>カツヨウ</t>
    </rPh>
    <rPh sb="43" eb="45">
      <t>バアイ</t>
    </rPh>
    <rPh sb="46" eb="48">
      <t>カテン</t>
    </rPh>
    <rPh sb="48" eb="50">
      <t>ソチ</t>
    </rPh>
    <phoneticPr fontId="3"/>
  </si>
  <si>
    <t>行わないものとする。</t>
  </si>
  <si>
    <r>
      <t>「新技術活用」においては、以下の２項目により、複数の技術の評価を可能とするが、</t>
    </r>
    <r>
      <rPr>
        <b/>
        <sz val="11"/>
        <rFont val="ＭＳ 明朝"/>
        <family val="1"/>
        <charset val="128"/>
      </rPr>
      <t>最大３点の加点</t>
    </r>
    <r>
      <rPr>
        <sz val="11"/>
        <rFont val="ＭＳ 明朝"/>
        <family val="1"/>
        <charset val="128"/>
      </rPr>
      <t>とする。</t>
    </r>
    <rPh sb="1" eb="4">
      <t>シンギジュツ</t>
    </rPh>
    <rPh sb="4" eb="6">
      <t>カツヨウ</t>
    </rPh>
    <rPh sb="13" eb="15">
      <t>イカ</t>
    </rPh>
    <rPh sb="17" eb="19">
      <t>コウモク</t>
    </rPh>
    <rPh sb="23" eb="25">
      <t>フクスウ</t>
    </rPh>
    <rPh sb="26" eb="28">
      <t>ギジュツ</t>
    </rPh>
    <rPh sb="29" eb="31">
      <t>ヒョウカ</t>
    </rPh>
    <rPh sb="32" eb="34">
      <t>カノウ</t>
    </rPh>
    <rPh sb="39" eb="41">
      <t>サイダイ</t>
    </rPh>
    <rPh sb="42" eb="43">
      <t>テン</t>
    </rPh>
    <rPh sb="44" eb="46">
      <t>カテン</t>
    </rPh>
    <phoneticPr fontId="3"/>
  </si>
  <si>
    <t>工夫事項</t>
    <rPh sb="0" eb="2">
      <t>クフウ</t>
    </rPh>
    <rPh sb="2" eb="4">
      <t>ジコウ</t>
    </rPh>
    <phoneticPr fontId="3"/>
  </si>
  <si>
    <t>該当技術個数⇒</t>
    <rPh sb="0" eb="2">
      <t>ガイトウ</t>
    </rPh>
    <rPh sb="2" eb="4">
      <t>ギジュツ</t>
    </rPh>
    <rPh sb="4" eb="6">
      <t>コスウ</t>
    </rPh>
    <phoneticPr fontId="3"/>
  </si>
  <si>
    <t>新技術関連評点</t>
    <rPh sb="0" eb="3">
      <t>シンギジュツ</t>
    </rPh>
    <rPh sb="3" eb="5">
      <t>カンレン</t>
    </rPh>
    <rPh sb="5" eb="7">
      <t>ヒョウテン</t>
    </rPh>
    <phoneticPr fontId="3"/>
  </si>
  <si>
    <t>評点(合計)</t>
    <rPh sb="0" eb="2">
      <t>ヒョウテン</t>
    </rPh>
    <rPh sb="3" eb="5">
      <t>ゴウケイ</t>
    </rPh>
    <phoneticPr fontId="3"/>
  </si>
  <si>
    <t>直接入力すること。評価した項目については、</t>
    <rPh sb="0" eb="2">
      <t>チョクセツ</t>
    </rPh>
    <rPh sb="2" eb="4">
      <t>ニュウリョク</t>
    </rPh>
    <rPh sb="9" eb="11">
      <t>ヒョウカ</t>
    </rPh>
    <rPh sb="13" eb="15">
      <t>コウモク</t>
    </rPh>
    <phoneticPr fontId="3"/>
  </si>
  <si>
    <t>右の詳細評価欄に工夫の内容及び具体的内容を</t>
    <rPh sb="0" eb="1">
      <t>ミギ</t>
    </rPh>
    <rPh sb="2" eb="4">
      <t>ショウサイ</t>
    </rPh>
    <rPh sb="4" eb="6">
      <t>ヒョウカ</t>
    </rPh>
    <rPh sb="6" eb="7">
      <t>ラン</t>
    </rPh>
    <rPh sb="8" eb="10">
      <t>クフウ</t>
    </rPh>
    <rPh sb="11" eb="13">
      <t>ナイヨウ</t>
    </rPh>
    <rPh sb="13" eb="14">
      <t>オヨ</t>
    </rPh>
    <rPh sb="15" eb="18">
      <t>グタイテキ</t>
    </rPh>
    <rPh sb="18" eb="20">
      <t>ナイヨウ</t>
    </rPh>
    <phoneticPr fontId="3"/>
  </si>
  <si>
    <t>必ず記入すること。</t>
    <rPh sb="0" eb="1">
      <t>カナラ</t>
    </rPh>
    <rPh sb="2" eb="4">
      <t>キニュウ</t>
    </rPh>
    <phoneticPr fontId="3"/>
  </si>
  <si>
    <t>【創意工夫の詳細評価】工夫の内容及び具体的内容を記載</t>
    <rPh sb="11" eb="13">
      <t>クフウ</t>
    </rPh>
    <rPh sb="14" eb="16">
      <t>ナイヨウ</t>
    </rPh>
    <rPh sb="16" eb="17">
      <t>オヨ</t>
    </rPh>
    <rPh sb="18" eb="21">
      <t>グタイテキ</t>
    </rPh>
    <rPh sb="21" eb="23">
      <t>ナイヨウ</t>
    </rPh>
    <rPh sb="24" eb="26">
      <t>キサイ</t>
    </rPh>
    <phoneticPr fontId="3"/>
  </si>
  <si>
    <t>←（直接入力）</t>
    <rPh sb="2" eb="4">
      <t>チョクセツ</t>
    </rPh>
    <rPh sb="4" eb="6">
      <t>ニュウリョク</t>
    </rPh>
    <phoneticPr fontId="3"/>
  </si>
  <si>
    <t>27現場事務所、労務者宿舎等の空間及び設備等に関する工夫。</t>
    <rPh sb="2" eb="4">
      <t>ゲンバ</t>
    </rPh>
    <rPh sb="4" eb="6">
      <t>ジム</t>
    </rPh>
    <rPh sb="6" eb="7">
      <t>ショ</t>
    </rPh>
    <rPh sb="8" eb="10">
      <t>ロウム</t>
    </rPh>
    <rPh sb="10" eb="11">
      <t>シャ</t>
    </rPh>
    <rPh sb="11" eb="13">
      <t>シュクシャ</t>
    </rPh>
    <rPh sb="13" eb="14">
      <t>トウ</t>
    </rPh>
    <rPh sb="15" eb="17">
      <t>クウカン</t>
    </rPh>
    <rPh sb="17" eb="18">
      <t>オヨ</t>
    </rPh>
    <rPh sb="19" eb="21">
      <t>セツビ</t>
    </rPh>
    <rPh sb="21" eb="22">
      <t>トウ</t>
    </rPh>
    <rPh sb="23" eb="24">
      <t>カン</t>
    </rPh>
    <rPh sb="26" eb="28">
      <t>クフウ</t>
    </rPh>
    <phoneticPr fontId="3"/>
  </si>
  <si>
    <t>28有毒ガス及び可燃ガスの処理並びに粉塵防止及び作業中の換気等に関する工夫。</t>
    <rPh sb="2" eb="4">
      <t>ユウドク</t>
    </rPh>
    <rPh sb="6" eb="7">
      <t>オヨ</t>
    </rPh>
    <rPh sb="8" eb="10">
      <t>カネン</t>
    </rPh>
    <rPh sb="13" eb="15">
      <t>ショリ</t>
    </rPh>
    <rPh sb="15" eb="16">
      <t>ナラ</t>
    </rPh>
    <rPh sb="18" eb="20">
      <t>フンジン</t>
    </rPh>
    <rPh sb="20" eb="22">
      <t>ボウシ</t>
    </rPh>
    <rPh sb="22" eb="23">
      <t>オヨ</t>
    </rPh>
    <rPh sb="24" eb="27">
      <t>サギョウチュウ</t>
    </rPh>
    <rPh sb="28" eb="30">
      <t>カンキ</t>
    </rPh>
    <rPh sb="30" eb="31">
      <t>トウ</t>
    </rPh>
    <rPh sb="32" eb="33">
      <t>カン</t>
    </rPh>
    <rPh sb="35" eb="37">
      <t>クフウ</t>
    </rPh>
    <phoneticPr fontId="3"/>
  </si>
  <si>
    <t>29一般車両突入時の被害軽減方策又は一般交通の安全確保に関する工夫。</t>
    <rPh sb="2" eb="4">
      <t>イッパン</t>
    </rPh>
    <rPh sb="4" eb="6">
      <t>シャリョウ</t>
    </rPh>
    <rPh sb="6" eb="8">
      <t>トツニュウ</t>
    </rPh>
    <rPh sb="8" eb="9">
      <t>ジ</t>
    </rPh>
    <rPh sb="10" eb="12">
      <t>ヒガイ</t>
    </rPh>
    <rPh sb="12" eb="14">
      <t>ケイゲン</t>
    </rPh>
    <rPh sb="14" eb="16">
      <t>ホウサク</t>
    </rPh>
    <rPh sb="16" eb="17">
      <t>マタ</t>
    </rPh>
    <rPh sb="18" eb="20">
      <t>イッパン</t>
    </rPh>
    <rPh sb="20" eb="22">
      <t>コウツウ</t>
    </rPh>
    <rPh sb="23" eb="25">
      <t>アンゼン</t>
    </rPh>
    <rPh sb="25" eb="27">
      <t>カクホ</t>
    </rPh>
    <rPh sb="28" eb="29">
      <t>カン</t>
    </rPh>
    <rPh sb="31" eb="33">
      <t>クフウ</t>
    </rPh>
    <phoneticPr fontId="3"/>
  </si>
  <si>
    <t>30厳しい作業環境の改善に関する工夫。</t>
    <rPh sb="2" eb="3">
      <t>キビ</t>
    </rPh>
    <rPh sb="5" eb="7">
      <t>サギョウ</t>
    </rPh>
    <rPh sb="7" eb="9">
      <t>カンキョウ</t>
    </rPh>
    <rPh sb="10" eb="12">
      <t>カイゼン</t>
    </rPh>
    <rPh sb="13" eb="14">
      <t>カン</t>
    </rPh>
    <rPh sb="16" eb="18">
      <t>クフウ</t>
    </rPh>
    <phoneticPr fontId="3"/>
  </si>
  <si>
    <t>31環境保全に関する工夫。</t>
    <rPh sb="2" eb="4">
      <t>カンキョウ</t>
    </rPh>
    <rPh sb="4" eb="6">
      <t>ホゼン</t>
    </rPh>
    <rPh sb="7" eb="8">
      <t>カン</t>
    </rPh>
    <rPh sb="10" eb="12">
      <t>クフウ</t>
    </rPh>
    <phoneticPr fontId="3"/>
  </si>
  <si>
    <t>32 その他　〔理由：</t>
    <rPh sb="8" eb="10">
      <t>リユウ</t>
    </rPh>
    <phoneticPr fontId="3"/>
  </si>
  <si>
    <t>33 その他　〔理由：</t>
    <rPh sb="8" eb="10">
      <t>リユウ</t>
    </rPh>
    <phoneticPr fontId="3"/>
  </si>
  <si>
    <r>
      <t>34 その他　〔理由：</t>
    </r>
    <r>
      <rPr>
        <sz val="11"/>
        <rFont val="ＭＳ Ｐゴシック"/>
        <family val="3"/>
        <charset val="128"/>
      </rPr>
      <t/>
    </r>
    <rPh sb="8" eb="10">
      <t>リユウ</t>
    </rPh>
    <phoneticPr fontId="3"/>
  </si>
  <si>
    <r>
      <t>35 その他　〔理由：</t>
    </r>
    <r>
      <rPr>
        <sz val="11"/>
        <rFont val="ＭＳ Ｐゴシック"/>
        <family val="3"/>
        <charset val="128"/>
      </rPr>
      <t/>
    </r>
    <rPh sb="8" eb="10">
      <t>リユウ</t>
    </rPh>
    <phoneticPr fontId="3"/>
  </si>
  <si>
    <t>※新技術活用に関するもの以外の評点については、</t>
    <rPh sb="1" eb="4">
      <t>シンギジュツ</t>
    </rPh>
    <rPh sb="4" eb="6">
      <t>カツヨウ</t>
    </rPh>
    <rPh sb="7" eb="8">
      <t>カン</t>
    </rPh>
    <rPh sb="12" eb="14">
      <t>イガイ</t>
    </rPh>
    <rPh sb="15" eb="17">
      <t>ヒョウテン</t>
    </rPh>
    <phoneticPr fontId="3"/>
  </si>
  <si>
    <t>Ⅰ.施工管理</t>
    <rPh sb="2" eb="4">
      <t>セコウ</t>
    </rPh>
    <phoneticPr fontId="3"/>
  </si>
  <si>
    <t>①契約書第１８条第１項第１号～５号に基づく設計図書の照査を行っていることが確認できる。</t>
    <phoneticPr fontId="3"/>
  </si>
  <si>
    <t>②施工計画書が工事着手前に提出され、所定の項目が記載されているとともに、設計図書の内容及び現場条件を反映したものとなっていることが確認できる。</t>
    <phoneticPr fontId="3"/>
  </si>
  <si>
    <t>③工事期間を通じて、施工計画書の記載内容と現場施工方法が一致していることが確認できる。</t>
    <phoneticPr fontId="3"/>
  </si>
  <si>
    <t>⑤工事材料の品質に影響が無いよう工事材料を保管していることが確認できる。</t>
    <phoneticPr fontId="3"/>
  </si>
  <si>
    <t>⑦建設副産物の再利用等への取り組みを行っていることが確認できる。</t>
    <phoneticPr fontId="3"/>
  </si>
  <si>
    <t>⑧施工体制台帳及び施工体系図を法令等に沿った内容で適確に整備していることが確認できる。</t>
    <phoneticPr fontId="3"/>
  </si>
  <si>
    <t>⑨下請に対する引き取り（完成）検査を書面で実施していることが確認できる。</t>
    <phoneticPr fontId="3"/>
  </si>
  <si>
    <t>⑪工事の関係書類を不足なく簡潔に整理していることが確認できる。</t>
    <phoneticPr fontId="3"/>
  </si>
  <si>
    <t>⑫社内の管理基準に基づき管理していることが確認できる。</t>
    <phoneticPr fontId="3"/>
  </si>
  <si>
    <t>⑬その他　〔理由：</t>
    <rPh sb="6" eb="8">
      <t>リユウ</t>
    </rPh>
    <phoneticPr fontId="3"/>
  </si>
  <si>
    <t>⑥その他　〔理由：</t>
    <rPh sb="6" eb="8">
      <t>リユウ</t>
    </rPh>
    <phoneticPr fontId="3"/>
  </si>
  <si>
    <t>⑪その他　〔理由：</t>
    <rPh sb="6" eb="8">
      <t>リユウ</t>
    </rPh>
    <phoneticPr fontId="3"/>
  </si>
  <si>
    <t>工　種</t>
    <rPh sb="0" eb="1">
      <t>コウ</t>
    </rPh>
    <rPh sb="2" eb="3">
      <t>シュ</t>
    </rPh>
    <phoneticPr fontId="3"/>
  </si>
  <si>
    <t>3.出来形及び
　 出来ばえ
Ⅱ.品質</t>
    <rPh sb="18" eb="20">
      <t>ヒンシツ</t>
    </rPh>
    <phoneticPr fontId="3"/>
  </si>
  <si>
    <t>品質関係の試験結果のばらつきと評価対象項目の履行状況（評価値）から判断する。＜判断基準参照＞
［関連基準、土木工事施工管理基準、その他設計図書に定められた試験］
※ばらつきの判断は別紙－４参照。</t>
    <rPh sb="0" eb="2">
      <t>ヒンシツ</t>
    </rPh>
    <rPh sb="2" eb="4">
      <t>カンケイ</t>
    </rPh>
    <rPh sb="5" eb="7">
      <t>シケン</t>
    </rPh>
    <rPh sb="7" eb="9">
      <t>ケッカ</t>
    </rPh>
    <rPh sb="15" eb="17">
      <t>ヒョウカ</t>
    </rPh>
    <rPh sb="17" eb="19">
      <t>タイショウ</t>
    </rPh>
    <rPh sb="19" eb="21">
      <t>コウモク</t>
    </rPh>
    <rPh sb="22" eb="24">
      <t>リコウ</t>
    </rPh>
    <rPh sb="24" eb="26">
      <t>ジョウキョウ</t>
    </rPh>
    <rPh sb="27" eb="29">
      <t>ヒョウカ</t>
    </rPh>
    <rPh sb="29" eb="30">
      <t>アタイ</t>
    </rPh>
    <rPh sb="33" eb="35">
      <t>ハンダン</t>
    </rPh>
    <rPh sb="39" eb="41">
      <t>ハンダン</t>
    </rPh>
    <rPh sb="41" eb="43">
      <t>キジュン</t>
    </rPh>
    <rPh sb="43" eb="45">
      <t>サンショウ</t>
    </rPh>
    <rPh sb="48" eb="50">
      <t>カンレン</t>
    </rPh>
    <rPh sb="50" eb="52">
      <t>キジュン</t>
    </rPh>
    <rPh sb="53" eb="55">
      <t>ドボク</t>
    </rPh>
    <rPh sb="55" eb="57">
      <t>コウジ</t>
    </rPh>
    <rPh sb="57" eb="59">
      <t>セコウ</t>
    </rPh>
    <rPh sb="59" eb="61">
      <t>カンリ</t>
    </rPh>
    <rPh sb="61" eb="63">
      <t>キジュン</t>
    </rPh>
    <rPh sb="66" eb="67">
      <t>タ</t>
    </rPh>
    <rPh sb="67" eb="69">
      <t>セッケイ</t>
    </rPh>
    <rPh sb="69" eb="71">
      <t>トショ</t>
    </rPh>
    <rPh sb="72" eb="73">
      <t>サダ</t>
    </rPh>
    <rPh sb="77" eb="79">
      <t>シケン</t>
    </rPh>
    <rPh sb="87" eb="89">
      <t>ハンダン</t>
    </rPh>
    <rPh sb="90" eb="92">
      <t>ベッシ</t>
    </rPh>
    <rPh sb="94" eb="96">
      <t>サンショウ</t>
    </rPh>
    <phoneticPr fontId="3"/>
  </si>
  <si>
    <t>品質関係の測定方法又は測定値が不適切であったため、検査員が修補指示を行った。</t>
    <phoneticPr fontId="3"/>
  </si>
  <si>
    <t>①コンクリートの配合試験及び試験練りを行っており、品質（強度、w/c、最大骨材粒径、塩化物総量、単位水量、アルカリ骨材反応抑制等）が確認できる。</t>
    <rPh sb="8" eb="10">
      <t>ハイゴウ</t>
    </rPh>
    <rPh sb="10" eb="12">
      <t>シケン</t>
    </rPh>
    <rPh sb="12" eb="13">
      <t>オヨ</t>
    </rPh>
    <rPh sb="14" eb="16">
      <t>シケン</t>
    </rPh>
    <rPh sb="16" eb="17">
      <t>ネ</t>
    </rPh>
    <rPh sb="19" eb="20">
      <t>オコナ</t>
    </rPh>
    <rPh sb="25" eb="27">
      <t>ヒンシツ</t>
    </rPh>
    <rPh sb="28" eb="30">
      <t>キョウド</t>
    </rPh>
    <rPh sb="35" eb="37">
      <t>サイダイ</t>
    </rPh>
    <rPh sb="37" eb="39">
      <t>コツザイ</t>
    </rPh>
    <rPh sb="39" eb="41">
      <t>リュウケイ</t>
    </rPh>
    <rPh sb="42" eb="45">
      <t>エンカブツ</t>
    </rPh>
    <rPh sb="45" eb="47">
      <t>ソウリョウ</t>
    </rPh>
    <rPh sb="48" eb="50">
      <t>タンイ</t>
    </rPh>
    <rPh sb="50" eb="52">
      <t>スイリョウ</t>
    </rPh>
    <rPh sb="57" eb="59">
      <t>コツザイ</t>
    </rPh>
    <rPh sb="59" eb="61">
      <t>ハンノウ</t>
    </rPh>
    <rPh sb="61" eb="63">
      <t>ヨクセイ</t>
    </rPh>
    <rPh sb="63" eb="64">
      <t>トウ</t>
    </rPh>
    <rPh sb="66" eb="68">
      <t>カクニン</t>
    </rPh>
    <phoneticPr fontId="3"/>
  </si>
  <si>
    <t>②コンクリート受け入れ時に必要な試験を実施しており、温度、スランプ、空気量等の測定結果が確認できる。</t>
    <rPh sb="7" eb="8">
      <t>ウ</t>
    </rPh>
    <rPh sb="9" eb="10">
      <t>イ</t>
    </rPh>
    <rPh sb="11" eb="12">
      <t>ジ</t>
    </rPh>
    <rPh sb="13" eb="15">
      <t>ヒツヨウ</t>
    </rPh>
    <rPh sb="16" eb="18">
      <t>シケン</t>
    </rPh>
    <rPh sb="19" eb="21">
      <t>ジッシ</t>
    </rPh>
    <rPh sb="26" eb="28">
      <t>オンド</t>
    </rPh>
    <rPh sb="34" eb="36">
      <t>クウキ</t>
    </rPh>
    <rPh sb="36" eb="37">
      <t>リョウ</t>
    </rPh>
    <rPh sb="37" eb="38">
      <t>トウ</t>
    </rPh>
    <rPh sb="39" eb="41">
      <t>ソクテイ</t>
    </rPh>
    <rPh sb="41" eb="43">
      <t>ケッカ</t>
    </rPh>
    <rPh sb="44" eb="46">
      <t>カクニン</t>
    </rPh>
    <phoneticPr fontId="3"/>
  </si>
  <si>
    <t>③圧縮強度試験に使用したコンクリート供試体が、当該現場の供試体であることが確認できる。</t>
    <rPh sb="1" eb="3">
      <t>アッシュク</t>
    </rPh>
    <rPh sb="3" eb="5">
      <t>キョウド</t>
    </rPh>
    <rPh sb="5" eb="7">
      <t>シケン</t>
    </rPh>
    <rPh sb="8" eb="10">
      <t>シヨウ</t>
    </rPh>
    <rPh sb="18" eb="19">
      <t>キョウ</t>
    </rPh>
    <rPh sb="23" eb="25">
      <t>トウガイ</t>
    </rPh>
    <rPh sb="25" eb="27">
      <t>ゲンバ</t>
    </rPh>
    <rPh sb="28" eb="31">
      <t>キョウシタイ</t>
    </rPh>
    <rPh sb="37" eb="39">
      <t>カクニン</t>
    </rPh>
    <phoneticPr fontId="3"/>
  </si>
  <si>
    <t>⑤コンクリートの圧縮強度を管理し、必要な強度に達した後に型枠及び支保工の取り外しを行っていることが確認できる。</t>
    <rPh sb="8" eb="10">
      <t>アッシュク</t>
    </rPh>
    <rPh sb="10" eb="12">
      <t>キョウド</t>
    </rPh>
    <rPh sb="13" eb="15">
      <t>カンリ</t>
    </rPh>
    <rPh sb="17" eb="19">
      <t>ヒツヨウ</t>
    </rPh>
    <rPh sb="20" eb="22">
      <t>キョウド</t>
    </rPh>
    <rPh sb="23" eb="24">
      <t>タッ</t>
    </rPh>
    <rPh sb="26" eb="27">
      <t>アト</t>
    </rPh>
    <rPh sb="28" eb="30">
      <t>カタワク</t>
    </rPh>
    <rPh sb="30" eb="31">
      <t>オヨ</t>
    </rPh>
    <rPh sb="32" eb="35">
      <t>シホコウ</t>
    </rPh>
    <rPh sb="36" eb="37">
      <t>ト</t>
    </rPh>
    <rPh sb="38" eb="39">
      <t>ハズ</t>
    </rPh>
    <rPh sb="41" eb="42">
      <t>オコナ</t>
    </rPh>
    <rPh sb="49" eb="51">
      <t>カクニン</t>
    </rPh>
    <phoneticPr fontId="3"/>
  </si>
  <si>
    <t>⑥コンクリートの打設前に、打継ぎ目処理を適切に行っていることが確認できる。</t>
    <rPh sb="8" eb="10">
      <t>ダセツ</t>
    </rPh>
    <rPh sb="10" eb="11">
      <t>マエ</t>
    </rPh>
    <rPh sb="13" eb="14">
      <t>ウ</t>
    </rPh>
    <rPh sb="14" eb="15">
      <t>ツ</t>
    </rPh>
    <rPh sb="16" eb="17">
      <t>メ</t>
    </rPh>
    <rPh sb="17" eb="19">
      <t>ショリ</t>
    </rPh>
    <rPh sb="20" eb="22">
      <t>テキセツ</t>
    </rPh>
    <rPh sb="23" eb="24">
      <t>オコナ</t>
    </rPh>
    <rPh sb="31" eb="33">
      <t>カクニン</t>
    </rPh>
    <phoneticPr fontId="3"/>
  </si>
  <si>
    <t>⑦鉄筋の品質が、証明書類で確認できる。</t>
    <rPh sb="1" eb="3">
      <t>テッキン</t>
    </rPh>
    <rPh sb="4" eb="6">
      <t>ヒンシツ</t>
    </rPh>
    <rPh sb="8" eb="10">
      <t>ショウメイ</t>
    </rPh>
    <rPh sb="10" eb="12">
      <t>ショルイ</t>
    </rPh>
    <rPh sb="13" eb="15">
      <t>カクニン</t>
    </rPh>
    <phoneticPr fontId="3"/>
  </si>
  <si>
    <t>⑧コンクリートの打設までにさび、どろ、油等の有害物が鉄筋に付着しないよう管理していることが確認できる。</t>
    <rPh sb="8" eb="10">
      <t>ダセツ</t>
    </rPh>
    <rPh sb="19" eb="20">
      <t>アブラ</t>
    </rPh>
    <rPh sb="20" eb="21">
      <t>トウ</t>
    </rPh>
    <rPh sb="22" eb="25">
      <t>ユウガイブツ</t>
    </rPh>
    <rPh sb="26" eb="28">
      <t>テッキン</t>
    </rPh>
    <rPh sb="29" eb="31">
      <t>フチャク</t>
    </rPh>
    <rPh sb="36" eb="38">
      <t>カンリ</t>
    </rPh>
    <rPh sb="45" eb="47">
      <t>カクニン</t>
    </rPh>
    <phoneticPr fontId="3"/>
  </si>
  <si>
    <t>⑨鉄筋の組立及び加工が、設計図書の仕様を満足していることが確認できる。</t>
    <rPh sb="1" eb="3">
      <t>テッキン</t>
    </rPh>
    <rPh sb="4" eb="5">
      <t>ク</t>
    </rPh>
    <rPh sb="5" eb="6">
      <t>タ</t>
    </rPh>
    <rPh sb="6" eb="7">
      <t>オヨ</t>
    </rPh>
    <rPh sb="8" eb="10">
      <t>カコウ</t>
    </rPh>
    <rPh sb="12" eb="14">
      <t>セッケイ</t>
    </rPh>
    <rPh sb="14" eb="16">
      <t>トショ</t>
    </rPh>
    <rPh sb="17" eb="19">
      <t>シヨウ</t>
    </rPh>
    <rPh sb="20" eb="22">
      <t>マンゾク</t>
    </rPh>
    <rPh sb="29" eb="31">
      <t>カクニン</t>
    </rPh>
    <phoneticPr fontId="3"/>
  </si>
  <si>
    <t>⑩圧接作業にあたり、作業員の技量確認を行っていることが確認できる。</t>
    <rPh sb="1" eb="3">
      <t>アッセツ</t>
    </rPh>
    <rPh sb="3" eb="5">
      <t>サギョウ</t>
    </rPh>
    <rPh sb="10" eb="13">
      <t>サギョウイン</t>
    </rPh>
    <rPh sb="14" eb="16">
      <t>ギリョウ</t>
    </rPh>
    <rPh sb="16" eb="18">
      <t>カクニン</t>
    </rPh>
    <rPh sb="19" eb="20">
      <t>オコナ</t>
    </rPh>
    <rPh sb="27" eb="29">
      <t>カクニン</t>
    </rPh>
    <phoneticPr fontId="3"/>
  </si>
  <si>
    <t>⑪コンクリートの養生が、設計図書の仕様を満足していることが確認できる。</t>
    <rPh sb="8" eb="10">
      <t>ヨウジョウ</t>
    </rPh>
    <rPh sb="12" eb="14">
      <t>セッケイ</t>
    </rPh>
    <rPh sb="14" eb="16">
      <t>トショ</t>
    </rPh>
    <rPh sb="17" eb="19">
      <t>シヨウ</t>
    </rPh>
    <rPh sb="20" eb="22">
      <t>マンゾク</t>
    </rPh>
    <rPh sb="29" eb="31">
      <t>カクニン</t>
    </rPh>
    <phoneticPr fontId="3"/>
  </si>
  <si>
    <t>⑫スペーサーの品質及び個数が、設計図書の仕様を満足していることが確認できる。</t>
    <rPh sb="7" eb="9">
      <t>ヒンシツ</t>
    </rPh>
    <rPh sb="9" eb="10">
      <t>オヨ</t>
    </rPh>
    <rPh sb="11" eb="13">
      <t>コスウ</t>
    </rPh>
    <rPh sb="15" eb="17">
      <t>セッケイ</t>
    </rPh>
    <rPh sb="17" eb="19">
      <t>トショ</t>
    </rPh>
    <rPh sb="20" eb="22">
      <t>シヨウ</t>
    </rPh>
    <rPh sb="23" eb="25">
      <t>マンゾク</t>
    </rPh>
    <rPh sb="32" eb="34">
      <t>カクニン</t>
    </rPh>
    <phoneticPr fontId="3"/>
  </si>
  <si>
    <t>⑭その他　〔理由：</t>
    <rPh sb="6" eb="8">
      <t>リユウ</t>
    </rPh>
    <phoneticPr fontId="3"/>
  </si>
  <si>
    <t>ばらつきの評価</t>
    <rPh sb="5" eb="7">
      <t>ヒョウカ</t>
    </rPh>
    <phoneticPr fontId="3"/>
  </si>
  <si>
    <t>ばらつきが50%以下</t>
  </si>
  <si>
    <t>ばらつきが50%以下</t>
    <rPh sb="8" eb="10">
      <t>イカ</t>
    </rPh>
    <phoneticPr fontId="3"/>
  </si>
  <si>
    <t>ばらつきが80%以下</t>
  </si>
  <si>
    <t>ばらつきが80%以下</t>
    <rPh sb="8" eb="10">
      <t>イカ</t>
    </rPh>
    <phoneticPr fontId="3"/>
  </si>
  <si>
    <t>ばらつきが80%を超える</t>
  </si>
  <si>
    <t>ばらつきが80%を超える</t>
    <rPh sb="9" eb="10">
      <t>コ</t>
    </rPh>
    <phoneticPr fontId="3"/>
  </si>
  <si>
    <t>ばらつきで判断不可能</t>
  </si>
  <si>
    <t>ばらつきで判断不可能</t>
    <rPh sb="5" eb="7">
      <t>ハンダン</t>
    </rPh>
    <rPh sb="7" eb="10">
      <t>フカノウ</t>
    </rPh>
    <phoneticPr fontId="3"/>
  </si>
  <si>
    <t>90%以上</t>
    <rPh sb="3" eb="5">
      <t>イジョウ</t>
    </rPh>
    <phoneticPr fontId="3"/>
  </si>
  <si>
    <t>75%以上90%未満</t>
    <rPh sb="3" eb="5">
      <t>イジョウ</t>
    </rPh>
    <rPh sb="8" eb="10">
      <t>ミマン</t>
    </rPh>
    <phoneticPr fontId="3"/>
  </si>
  <si>
    <t>60%以上75%未満</t>
    <rPh sb="3" eb="5">
      <t>イジョウ</t>
    </rPh>
    <rPh sb="8" eb="10">
      <t>ミマン</t>
    </rPh>
    <phoneticPr fontId="3"/>
  </si>
  <si>
    <t>60%未満</t>
    <rPh sb="3" eb="5">
      <t>ミマン</t>
    </rPh>
    <phoneticPr fontId="3"/>
  </si>
  <si>
    <t>50%以下</t>
    <rPh sb="3" eb="5">
      <t>イカ</t>
    </rPh>
    <phoneticPr fontId="3"/>
  </si>
  <si>
    <t>80%以下</t>
    <rPh sb="3" eb="5">
      <t>イカ</t>
    </rPh>
    <phoneticPr fontId="3"/>
  </si>
  <si>
    <t>80%を超える</t>
    <rPh sb="4" eb="5">
      <t>コ</t>
    </rPh>
    <phoneticPr fontId="3"/>
  </si>
  <si>
    <t>ばらつきで判断可能</t>
    <rPh sb="5" eb="7">
      <t>ハンダン</t>
    </rPh>
    <rPh sb="7" eb="9">
      <t>カノウ</t>
    </rPh>
    <phoneticPr fontId="3"/>
  </si>
  <si>
    <t>ばらつきで
判断不可能</t>
    <rPh sb="6" eb="8">
      <t>ハンダン</t>
    </rPh>
    <rPh sb="8" eb="11">
      <t>フカノウ</t>
    </rPh>
    <phoneticPr fontId="3"/>
  </si>
  <si>
    <t>a</t>
    <phoneticPr fontId="3"/>
  </si>
  <si>
    <t>a'</t>
    <phoneticPr fontId="3"/>
  </si>
  <si>
    <t>b'</t>
    <phoneticPr fontId="3"/>
  </si>
  <si>
    <t>b'</t>
    <phoneticPr fontId="3"/>
  </si>
  <si>
    <t>b</t>
    <phoneticPr fontId="3"/>
  </si>
  <si>
    <t>c</t>
    <phoneticPr fontId="3"/>
  </si>
  <si>
    <t>注　試験結果の打点数が少なくばらつきの判断ができない場合は評価対象項目（評価値）だけで判断する。</t>
    <rPh sb="0" eb="1">
      <t>チュウ</t>
    </rPh>
    <rPh sb="2" eb="4">
      <t>シケン</t>
    </rPh>
    <rPh sb="4" eb="6">
      <t>ケッカ</t>
    </rPh>
    <rPh sb="7" eb="9">
      <t>ダテン</t>
    </rPh>
    <rPh sb="9" eb="10">
      <t>スウ</t>
    </rPh>
    <rPh sb="11" eb="12">
      <t>スク</t>
    </rPh>
    <rPh sb="19" eb="21">
      <t>ハンダン</t>
    </rPh>
    <rPh sb="26" eb="28">
      <t>バアイ</t>
    </rPh>
    <rPh sb="29" eb="31">
      <t>ヒョウカ</t>
    </rPh>
    <rPh sb="31" eb="33">
      <t>タイショウ</t>
    </rPh>
    <rPh sb="33" eb="35">
      <t>コウモク</t>
    </rPh>
    <rPh sb="36" eb="38">
      <t>ヒョウカ</t>
    </rPh>
    <rPh sb="38" eb="39">
      <t>アタイ</t>
    </rPh>
    <rPh sb="43" eb="45">
      <t>ハンダン</t>
    </rPh>
    <phoneticPr fontId="3"/>
  </si>
  <si>
    <t>←ばらつき及び「ｄ」「e」評価を加味した総合評定</t>
    <rPh sb="5" eb="6">
      <t>オヨ</t>
    </rPh>
    <rPh sb="13" eb="15">
      <t>ヒョウカ</t>
    </rPh>
    <rPh sb="16" eb="18">
      <t>カミ</t>
    </rPh>
    <rPh sb="20" eb="22">
      <t>ソウゴウ</t>
    </rPh>
    <rPh sb="22" eb="24">
      <t>ヒョウテイ</t>
    </rPh>
    <phoneticPr fontId="3"/>
  </si>
  <si>
    <t>４．なお、削除後の評価対象項目数が2項目以下の場合はｃ評価とする。</t>
    <rPh sb="5" eb="7">
      <t>サクジョ</t>
    </rPh>
    <rPh sb="7" eb="8">
      <t>ゴ</t>
    </rPh>
    <rPh sb="9" eb="11">
      <t>ヒョウカ</t>
    </rPh>
    <rPh sb="11" eb="13">
      <t>タイショウ</t>
    </rPh>
    <rPh sb="13" eb="15">
      <t>コウモク</t>
    </rPh>
    <rPh sb="15" eb="16">
      <t>スウ</t>
    </rPh>
    <rPh sb="18" eb="20">
      <t>コウモク</t>
    </rPh>
    <rPh sb="20" eb="22">
      <t>イカ</t>
    </rPh>
    <rPh sb="23" eb="25">
      <t>バアイ</t>
    </rPh>
    <rPh sb="27" eb="29">
      <t>ヒョウカ</t>
    </rPh>
    <phoneticPr fontId="3"/>
  </si>
  <si>
    <t>工種</t>
    <rPh sb="0" eb="2">
      <t>コウシュ</t>
    </rPh>
    <phoneticPr fontId="3"/>
  </si>
  <si>
    <t>①コンクリート構造物の表面状態が良い。</t>
    <rPh sb="7" eb="10">
      <t>コウゾウブツ</t>
    </rPh>
    <rPh sb="11" eb="13">
      <t>ヒョウメン</t>
    </rPh>
    <rPh sb="13" eb="15">
      <t>ジョウタイ</t>
    </rPh>
    <rPh sb="16" eb="17">
      <t>ヨ</t>
    </rPh>
    <phoneticPr fontId="3"/>
  </si>
  <si>
    <t>②コンクリート構造物の通りが良い。</t>
    <rPh sb="7" eb="10">
      <t>コウゾウブツ</t>
    </rPh>
    <rPh sb="11" eb="12">
      <t>トオ</t>
    </rPh>
    <rPh sb="14" eb="15">
      <t>ヨ</t>
    </rPh>
    <phoneticPr fontId="3"/>
  </si>
  <si>
    <t>③天端仕上げ、端部仕上げ等が良い。</t>
    <rPh sb="1" eb="2">
      <t>テン</t>
    </rPh>
    <rPh sb="2" eb="3">
      <t>ハシ</t>
    </rPh>
    <rPh sb="3" eb="5">
      <t>シア</t>
    </rPh>
    <rPh sb="7" eb="9">
      <t>タンブ</t>
    </rPh>
    <rPh sb="9" eb="11">
      <t>シア</t>
    </rPh>
    <rPh sb="12" eb="13">
      <t>トウ</t>
    </rPh>
    <rPh sb="14" eb="15">
      <t>ヨ</t>
    </rPh>
    <phoneticPr fontId="3"/>
  </si>
  <si>
    <t>⑥全体的な美観が良い。</t>
    <rPh sb="1" eb="4">
      <t>ゼンタイテキ</t>
    </rPh>
    <rPh sb="5" eb="7">
      <t>ビカン</t>
    </rPh>
    <rPh sb="8" eb="9">
      <t>ヨ</t>
    </rPh>
    <phoneticPr fontId="3"/>
  </si>
  <si>
    <t>　　評価値が65％超80％以下・・・・・・・ a'</t>
    <rPh sb="2" eb="4">
      <t>ヒョウカ</t>
    </rPh>
    <rPh sb="4" eb="5">
      <t>アタイ</t>
    </rPh>
    <rPh sb="9" eb="10">
      <t>チョウ</t>
    </rPh>
    <rPh sb="13" eb="15">
      <t>イカ</t>
    </rPh>
    <phoneticPr fontId="3"/>
  </si>
  <si>
    <t>　　評価値が45％超65％以下・・・・・・・ b</t>
    <rPh sb="2" eb="4">
      <t>ヒョウカ</t>
    </rPh>
    <rPh sb="4" eb="5">
      <t>アタイ</t>
    </rPh>
    <rPh sb="9" eb="10">
      <t>チョウ</t>
    </rPh>
    <rPh sb="13" eb="15">
      <t>イカ</t>
    </rPh>
    <phoneticPr fontId="3"/>
  </si>
  <si>
    <t>　　評価値が25％超45％以下・・・・・・・ b'</t>
    <rPh sb="2" eb="4">
      <t>ヒョウカ</t>
    </rPh>
    <rPh sb="4" eb="5">
      <t>アタイ</t>
    </rPh>
    <rPh sb="9" eb="10">
      <t>チョウ</t>
    </rPh>
    <rPh sb="13" eb="15">
      <t>イカ</t>
    </rPh>
    <phoneticPr fontId="3"/>
  </si>
  <si>
    <t>　　評価値が10％超25％以下・・・・・・・ c</t>
    <rPh sb="2" eb="4">
      <t>ヒョウカ</t>
    </rPh>
    <rPh sb="4" eb="5">
      <t>アタイ</t>
    </rPh>
    <rPh sb="9" eb="10">
      <t>チョウ</t>
    </rPh>
    <rPh sb="13" eb="15">
      <t>イカ</t>
    </rPh>
    <phoneticPr fontId="3"/>
  </si>
  <si>
    <t>　　評価値が10％以下・・・・・・・・・・ d</t>
    <rPh sb="2" eb="4">
      <t>ヒョウカ</t>
    </rPh>
    <rPh sb="4" eb="5">
      <t>アタイ</t>
    </rPh>
    <rPh sb="9" eb="11">
      <t>イカ</t>
    </rPh>
    <phoneticPr fontId="3"/>
  </si>
  <si>
    <t>品質関係の測定方法又は測定値が不適切であったため、監督員が文書で指示を行い改善された。</t>
    <rPh sb="0" eb="2">
      <t>ヒンシツ</t>
    </rPh>
    <rPh sb="2" eb="4">
      <t>カンケイ</t>
    </rPh>
    <rPh sb="5" eb="7">
      <t>ソクテイ</t>
    </rPh>
    <rPh sb="7" eb="9">
      <t>ホウホウ</t>
    </rPh>
    <rPh sb="9" eb="10">
      <t>マタ</t>
    </rPh>
    <rPh sb="11" eb="13">
      <t>ソクテイ</t>
    </rPh>
    <rPh sb="13" eb="14">
      <t>アタイ</t>
    </rPh>
    <rPh sb="15" eb="18">
      <t>フテキセツ</t>
    </rPh>
    <rPh sb="25" eb="28">
      <t>カントクイン</t>
    </rPh>
    <rPh sb="29" eb="31">
      <t>ブンショ</t>
    </rPh>
    <rPh sb="32" eb="34">
      <t>シジ</t>
    </rPh>
    <rPh sb="35" eb="36">
      <t>オコナ</t>
    </rPh>
    <rPh sb="37" eb="39">
      <t>カイゼン</t>
    </rPh>
    <phoneticPr fontId="3"/>
  </si>
  <si>
    <t>①雨水による崩壊が起こらないように、排水対策を実施していることが確認できる。</t>
    <rPh sb="1" eb="3">
      <t>ウスイ</t>
    </rPh>
    <rPh sb="6" eb="8">
      <t>ホウカイ</t>
    </rPh>
    <rPh sb="9" eb="10">
      <t>オ</t>
    </rPh>
    <rPh sb="18" eb="20">
      <t>ハイスイ</t>
    </rPh>
    <rPh sb="20" eb="22">
      <t>タイサク</t>
    </rPh>
    <rPh sb="23" eb="25">
      <t>ジッシ</t>
    </rPh>
    <rPh sb="32" eb="34">
      <t>カクニン</t>
    </rPh>
    <phoneticPr fontId="3"/>
  </si>
  <si>
    <t>②段切りを設計図書に基づき行っていることが確認できる。</t>
    <rPh sb="1" eb="3">
      <t>ダンギ</t>
    </rPh>
    <rPh sb="5" eb="7">
      <t>セッケイ</t>
    </rPh>
    <rPh sb="7" eb="9">
      <t>トショ</t>
    </rPh>
    <rPh sb="10" eb="11">
      <t>モト</t>
    </rPh>
    <rPh sb="13" eb="14">
      <t>オコナ</t>
    </rPh>
    <rPh sb="21" eb="23">
      <t>カクニン</t>
    </rPh>
    <phoneticPr fontId="3"/>
  </si>
  <si>
    <t>⑫その他　〔理由：</t>
    <rPh sb="6" eb="8">
      <t>リユウ</t>
    </rPh>
    <phoneticPr fontId="3"/>
  </si>
  <si>
    <t>①仕上げが良い。</t>
    <rPh sb="1" eb="3">
      <t>シア</t>
    </rPh>
    <rPh sb="5" eb="6">
      <t>ヨ</t>
    </rPh>
    <phoneticPr fontId="3"/>
  </si>
  <si>
    <t>②通りが良い。</t>
    <rPh sb="1" eb="2">
      <t>トオ</t>
    </rPh>
    <rPh sb="4" eb="5">
      <t>ヨ</t>
    </rPh>
    <phoneticPr fontId="3"/>
  </si>
  <si>
    <t>③天端及び端部の仕上げが良い。</t>
    <rPh sb="1" eb="3">
      <t>テンバ</t>
    </rPh>
    <rPh sb="3" eb="4">
      <t>オヨ</t>
    </rPh>
    <rPh sb="5" eb="7">
      <t>タンブ</t>
    </rPh>
    <rPh sb="8" eb="10">
      <t>シア</t>
    </rPh>
    <rPh sb="12" eb="13">
      <t>ヨ</t>
    </rPh>
    <phoneticPr fontId="3"/>
  </si>
  <si>
    <t>④構造物へのすりつけなどが良い。</t>
    <rPh sb="1" eb="4">
      <t>コウゾウブツ</t>
    </rPh>
    <rPh sb="13" eb="14">
      <t>ヨ</t>
    </rPh>
    <phoneticPr fontId="3"/>
  </si>
  <si>
    <t>⑤全体的な美観が良い。</t>
    <rPh sb="1" eb="4">
      <t>ゼンタイテキ</t>
    </rPh>
    <rPh sb="5" eb="7">
      <t>ビカン</t>
    </rPh>
    <rPh sb="8" eb="9">
      <t>ヨ</t>
    </rPh>
    <phoneticPr fontId="3"/>
  </si>
  <si>
    <t>①規定された勾配が確保されている。</t>
    <rPh sb="1" eb="3">
      <t>キテイ</t>
    </rPh>
    <rPh sb="6" eb="8">
      <t>コウバイ</t>
    </rPh>
    <rPh sb="9" eb="11">
      <t>カクホ</t>
    </rPh>
    <phoneticPr fontId="3"/>
  </si>
  <si>
    <t>②切土法面の施工にあたって、法面の浮き石が除去されているなど、適切に施工されている。</t>
    <rPh sb="1" eb="3">
      <t>キリド</t>
    </rPh>
    <rPh sb="3" eb="5">
      <t>ノリメン</t>
    </rPh>
    <rPh sb="6" eb="8">
      <t>セコウ</t>
    </rPh>
    <rPh sb="14" eb="16">
      <t>ノリメン</t>
    </rPh>
    <rPh sb="17" eb="18">
      <t>ウ</t>
    </rPh>
    <rPh sb="19" eb="20">
      <t>イシ</t>
    </rPh>
    <rPh sb="21" eb="23">
      <t>ジョキョ</t>
    </rPh>
    <rPh sb="31" eb="33">
      <t>テキセツ</t>
    </rPh>
    <rPh sb="34" eb="36">
      <t>セコウ</t>
    </rPh>
    <phoneticPr fontId="3"/>
  </si>
  <si>
    <t>③法面勾配の変化部について、干渉部を設けるなど適切に施工されている。</t>
    <rPh sb="1" eb="3">
      <t>ノリメン</t>
    </rPh>
    <rPh sb="3" eb="5">
      <t>コウバイ</t>
    </rPh>
    <rPh sb="6" eb="8">
      <t>ヘンカ</t>
    </rPh>
    <rPh sb="8" eb="9">
      <t>ブ</t>
    </rPh>
    <rPh sb="14" eb="16">
      <t>カンショウ</t>
    </rPh>
    <rPh sb="16" eb="17">
      <t>ブ</t>
    </rPh>
    <rPh sb="18" eb="19">
      <t>モウ</t>
    </rPh>
    <rPh sb="23" eb="25">
      <t>テキセツ</t>
    </rPh>
    <rPh sb="26" eb="28">
      <t>セコウ</t>
    </rPh>
    <phoneticPr fontId="3"/>
  </si>
  <si>
    <t>④滞水などによる施工面の損傷が発生しないよう処理が行われている。</t>
    <rPh sb="1" eb="3">
      <t>タイスイ</t>
    </rPh>
    <rPh sb="8" eb="10">
      <t>セコウ</t>
    </rPh>
    <rPh sb="10" eb="11">
      <t>メン</t>
    </rPh>
    <rPh sb="12" eb="14">
      <t>ソンショウ</t>
    </rPh>
    <rPh sb="15" eb="17">
      <t>ハッセイ</t>
    </rPh>
    <rPh sb="22" eb="24">
      <t>ショリ</t>
    </rPh>
    <rPh sb="25" eb="26">
      <t>オコナ</t>
    </rPh>
    <phoneticPr fontId="3"/>
  </si>
  <si>
    <t>⑤関係構造物等との取り合いが設計図書を満足するよう施工されている。</t>
    <rPh sb="1" eb="3">
      <t>カンケイ</t>
    </rPh>
    <rPh sb="3" eb="6">
      <t>コウゾウブツ</t>
    </rPh>
    <rPh sb="6" eb="7">
      <t>トウ</t>
    </rPh>
    <rPh sb="9" eb="10">
      <t>ト</t>
    </rPh>
    <rPh sb="11" eb="12">
      <t>ア</t>
    </rPh>
    <rPh sb="14" eb="16">
      <t>セッケイ</t>
    </rPh>
    <rPh sb="16" eb="18">
      <t>トショ</t>
    </rPh>
    <rPh sb="19" eb="21">
      <t>マンゾク</t>
    </rPh>
    <rPh sb="25" eb="27">
      <t>セコウ</t>
    </rPh>
    <phoneticPr fontId="3"/>
  </si>
  <si>
    <t>①施工基面を平滑に仕上げていることが確認できる。</t>
    <rPh sb="1" eb="3">
      <t>セコウ</t>
    </rPh>
    <rPh sb="3" eb="5">
      <t>キメン</t>
    </rPh>
    <rPh sb="6" eb="8">
      <t>ヘイカツ</t>
    </rPh>
    <rPh sb="9" eb="11">
      <t>シア</t>
    </rPh>
    <rPh sb="18" eb="20">
      <t>カクニン</t>
    </rPh>
    <phoneticPr fontId="3"/>
  </si>
  <si>
    <t>②裏込材及び胴込めコンクリートの締固めを、空隙が生じないよう十分に行っていることが確認できる。</t>
    <rPh sb="1" eb="3">
      <t>ウラゴ</t>
    </rPh>
    <rPh sb="3" eb="4">
      <t>ザイ</t>
    </rPh>
    <rPh sb="4" eb="5">
      <t>オヨ</t>
    </rPh>
    <rPh sb="6" eb="7">
      <t>ドウ</t>
    </rPh>
    <rPh sb="7" eb="8">
      <t>コ</t>
    </rPh>
    <rPh sb="16" eb="18">
      <t>シメカタ</t>
    </rPh>
    <rPh sb="21" eb="23">
      <t>クウゲキ</t>
    </rPh>
    <rPh sb="24" eb="25">
      <t>ショウ</t>
    </rPh>
    <rPh sb="30" eb="32">
      <t>ジュウブン</t>
    </rPh>
    <rPh sb="33" eb="34">
      <t>オコナ</t>
    </rPh>
    <rPh sb="41" eb="43">
      <t>カクニン</t>
    </rPh>
    <phoneticPr fontId="3"/>
  </si>
  <si>
    <t>④石積（張）工において、大きさ及び重さが設計図書の仕様を満足していることが確認できる。</t>
    <rPh sb="1" eb="2">
      <t>イシ</t>
    </rPh>
    <rPh sb="2" eb="3">
      <t>ヅ</t>
    </rPh>
    <rPh sb="4" eb="5">
      <t>ハ</t>
    </rPh>
    <rPh sb="6" eb="7">
      <t>コウ</t>
    </rPh>
    <rPh sb="12" eb="13">
      <t>オオ</t>
    </rPh>
    <rPh sb="15" eb="16">
      <t>オヨ</t>
    </rPh>
    <rPh sb="17" eb="18">
      <t>オモ</t>
    </rPh>
    <rPh sb="20" eb="22">
      <t>セッケイ</t>
    </rPh>
    <rPh sb="22" eb="24">
      <t>トショ</t>
    </rPh>
    <rPh sb="25" eb="27">
      <t>シヨウ</t>
    </rPh>
    <rPh sb="28" eb="30">
      <t>マンゾク</t>
    </rPh>
    <rPh sb="37" eb="39">
      <t>カクニン</t>
    </rPh>
    <phoneticPr fontId="3"/>
  </si>
  <si>
    <t>⑤護岸工の端部や曲線部の処理が適切であり、必要な強度及び水密性を確保していることが確認できる。</t>
    <rPh sb="1" eb="4">
      <t>ゴガンコウ</t>
    </rPh>
    <rPh sb="5" eb="7">
      <t>タンブ</t>
    </rPh>
    <rPh sb="8" eb="10">
      <t>キョクセン</t>
    </rPh>
    <rPh sb="10" eb="11">
      <t>ブ</t>
    </rPh>
    <rPh sb="12" eb="14">
      <t>ショリ</t>
    </rPh>
    <rPh sb="15" eb="17">
      <t>テキセツ</t>
    </rPh>
    <rPh sb="21" eb="23">
      <t>ヒツヨウ</t>
    </rPh>
    <rPh sb="24" eb="26">
      <t>キョウド</t>
    </rPh>
    <rPh sb="26" eb="27">
      <t>オヨ</t>
    </rPh>
    <rPh sb="28" eb="30">
      <t>スイミツ</t>
    </rPh>
    <rPh sb="30" eb="31">
      <t>セイ</t>
    </rPh>
    <rPh sb="32" eb="34">
      <t>カクホ</t>
    </rPh>
    <rPh sb="41" eb="43">
      <t>カクニン</t>
    </rPh>
    <phoneticPr fontId="3"/>
  </si>
  <si>
    <t>⑥遮水シートが所定の幅で重ね合わせられ、端部処理が設計図書の仕様を満足していることが確認できる。</t>
    <rPh sb="1" eb="3">
      <t>シャスイ</t>
    </rPh>
    <rPh sb="7" eb="9">
      <t>ショテイ</t>
    </rPh>
    <rPh sb="10" eb="11">
      <t>ハバ</t>
    </rPh>
    <rPh sb="12" eb="13">
      <t>カサ</t>
    </rPh>
    <rPh sb="14" eb="15">
      <t>ア</t>
    </rPh>
    <rPh sb="20" eb="22">
      <t>タンブ</t>
    </rPh>
    <rPh sb="22" eb="24">
      <t>ショリ</t>
    </rPh>
    <rPh sb="25" eb="27">
      <t>セッケイ</t>
    </rPh>
    <rPh sb="27" eb="29">
      <t>トショ</t>
    </rPh>
    <rPh sb="30" eb="32">
      <t>シヨウ</t>
    </rPh>
    <rPh sb="33" eb="35">
      <t>マンゾク</t>
    </rPh>
    <rPh sb="42" eb="44">
      <t>カクニン</t>
    </rPh>
    <phoneticPr fontId="3"/>
  </si>
  <si>
    <t>⑦植生工で、植生の種類、品質、配合及び養生が、設計図書の仕様を満足していることが確認できる。</t>
    <rPh sb="1" eb="3">
      <t>ショクセイ</t>
    </rPh>
    <rPh sb="3" eb="4">
      <t>コウ</t>
    </rPh>
    <rPh sb="6" eb="8">
      <t>ショクセイ</t>
    </rPh>
    <rPh sb="9" eb="11">
      <t>シュルイ</t>
    </rPh>
    <rPh sb="12" eb="14">
      <t>ヒンシツ</t>
    </rPh>
    <rPh sb="15" eb="17">
      <t>ハイゴウ</t>
    </rPh>
    <rPh sb="17" eb="18">
      <t>オヨ</t>
    </rPh>
    <rPh sb="19" eb="21">
      <t>ヨウジョウ</t>
    </rPh>
    <rPh sb="23" eb="25">
      <t>セッケイ</t>
    </rPh>
    <rPh sb="25" eb="27">
      <t>トショ</t>
    </rPh>
    <rPh sb="28" eb="30">
      <t>シヨウ</t>
    </rPh>
    <rPh sb="31" eb="33">
      <t>マンゾク</t>
    </rPh>
    <rPh sb="40" eb="42">
      <t>カクニン</t>
    </rPh>
    <phoneticPr fontId="3"/>
  </si>
  <si>
    <t>⑧根固工、水制工、沈床工、捨石工等において、材料の連結及びかみ合わせが設計図書の仕様を満足していることが確認できる。</t>
    <rPh sb="1" eb="3">
      <t>ネガタ</t>
    </rPh>
    <rPh sb="3" eb="4">
      <t>コウ</t>
    </rPh>
    <rPh sb="5" eb="7">
      <t>スイセイ</t>
    </rPh>
    <rPh sb="7" eb="8">
      <t>コウ</t>
    </rPh>
    <rPh sb="9" eb="11">
      <t>チンショウ</t>
    </rPh>
    <rPh sb="11" eb="12">
      <t>コウ</t>
    </rPh>
    <rPh sb="13" eb="14">
      <t>ス</t>
    </rPh>
    <rPh sb="14" eb="15">
      <t>イシ</t>
    </rPh>
    <rPh sb="15" eb="16">
      <t>コウ</t>
    </rPh>
    <rPh sb="16" eb="17">
      <t>トウ</t>
    </rPh>
    <rPh sb="22" eb="24">
      <t>ザイリョウ</t>
    </rPh>
    <rPh sb="25" eb="27">
      <t>レンケツ</t>
    </rPh>
    <rPh sb="27" eb="28">
      <t>オヨ</t>
    </rPh>
    <rPh sb="31" eb="32">
      <t>ア</t>
    </rPh>
    <rPh sb="35" eb="37">
      <t>セッケイ</t>
    </rPh>
    <rPh sb="37" eb="39">
      <t>トショ</t>
    </rPh>
    <rPh sb="40" eb="42">
      <t>シヨウ</t>
    </rPh>
    <rPh sb="43" eb="45">
      <t>マンゾク</t>
    </rPh>
    <rPh sb="52" eb="54">
      <t>カクニン</t>
    </rPh>
    <phoneticPr fontId="3"/>
  </si>
  <si>
    <t>⑨指定材料の品質が、証明書類で確認できる。</t>
    <rPh sb="1" eb="3">
      <t>シテイ</t>
    </rPh>
    <rPh sb="3" eb="5">
      <t>ザイリョウ</t>
    </rPh>
    <rPh sb="6" eb="8">
      <t>ヒンシツ</t>
    </rPh>
    <rPh sb="10" eb="12">
      <t>ショウメイ</t>
    </rPh>
    <rPh sb="12" eb="14">
      <t>ショルイ</t>
    </rPh>
    <rPh sb="15" eb="17">
      <t>カクニン</t>
    </rPh>
    <phoneticPr fontId="3"/>
  </si>
  <si>
    <t>⑫施工にあたって、床掘箇所の湧水及び滞水等は、排除して施工していることが確認できる。</t>
    <rPh sb="1" eb="3">
      <t>セコウ</t>
    </rPh>
    <rPh sb="9" eb="11">
      <t>トコボリ</t>
    </rPh>
    <rPh sb="11" eb="13">
      <t>カショ</t>
    </rPh>
    <rPh sb="14" eb="16">
      <t>ユウスイ</t>
    </rPh>
    <rPh sb="16" eb="17">
      <t>オヨ</t>
    </rPh>
    <rPh sb="18" eb="20">
      <t>タイスイ</t>
    </rPh>
    <rPh sb="20" eb="21">
      <t>トウ</t>
    </rPh>
    <rPh sb="23" eb="25">
      <t>ハイジョ</t>
    </rPh>
    <rPh sb="27" eb="29">
      <t>セコウ</t>
    </rPh>
    <rPh sb="36" eb="38">
      <t>カクニン</t>
    </rPh>
    <phoneticPr fontId="3"/>
  </si>
  <si>
    <t>⑬埋戻し材料について、設計図書の仕様を満足していることが確認できる。</t>
    <rPh sb="1" eb="2">
      <t>ウ</t>
    </rPh>
    <rPh sb="2" eb="3">
      <t>モド</t>
    </rPh>
    <rPh sb="4" eb="6">
      <t>ザイリョウ</t>
    </rPh>
    <rPh sb="11" eb="13">
      <t>セッケイ</t>
    </rPh>
    <rPh sb="13" eb="15">
      <t>トショ</t>
    </rPh>
    <rPh sb="16" eb="18">
      <t>シヨウ</t>
    </rPh>
    <rPh sb="19" eb="21">
      <t>マンゾク</t>
    </rPh>
    <rPh sb="28" eb="30">
      <t>カクニン</t>
    </rPh>
    <phoneticPr fontId="3"/>
  </si>
  <si>
    <t>①通りが良い。</t>
    <rPh sb="1" eb="2">
      <t>トオ</t>
    </rPh>
    <rPh sb="4" eb="5">
      <t>ヨ</t>
    </rPh>
    <phoneticPr fontId="3"/>
  </si>
  <si>
    <t>②材料のかみ合わせがよく、クラックが無い。</t>
    <rPh sb="1" eb="3">
      <t>ザイリョウ</t>
    </rPh>
    <rPh sb="6" eb="7">
      <t>ア</t>
    </rPh>
    <rPh sb="18" eb="19">
      <t>ナ</t>
    </rPh>
    <phoneticPr fontId="3"/>
  </si>
  <si>
    <t>④既設構造物とのすりつけが良い。</t>
    <rPh sb="1" eb="3">
      <t>キセツ</t>
    </rPh>
    <rPh sb="3" eb="6">
      <t>コウゾウブツ</t>
    </rPh>
    <rPh sb="13" eb="14">
      <t>ヨ</t>
    </rPh>
    <phoneticPr fontId="3"/>
  </si>
  <si>
    <t xml:space="preserve">別表－３⑦                                                                                                                                                                                  </t>
    <rPh sb="0" eb="2">
      <t>ベッピョウ</t>
    </rPh>
    <phoneticPr fontId="3"/>
  </si>
  <si>
    <t>①鋼材の種別を、品質を証明する書類又は現物により照合していることが確認できる。</t>
    <rPh sb="1" eb="3">
      <t>コウザイ</t>
    </rPh>
    <rPh sb="4" eb="6">
      <t>シュベツ</t>
    </rPh>
    <rPh sb="8" eb="10">
      <t>ヒンシツ</t>
    </rPh>
    <rPh sb="11" eb="13">
      <t>ショウメイ</t>
    </rPh>
    <rPh sb="15" eb="17">
      <t>ショルイ</t>
    </rPh>
    <rPh sb="17" eb="18">
      <t>マタ</t>
    </rPh>
    <rPh sb="19" eb="21">
      <t>ゲンブツ</t>
    </rPh>
    <rPh sb="24" eb="26">
      <t>ショウゴウ</t>
    </rPh>
    <rPh sb="33" eb="35">
      <t>カクニン</t>
    </rPh>
    <phoneticPr fontId="3"/>
  </si>
  <si>
    <t>②溶接作業にあたり、作業員の技量確認を行っていることが確認できる。</t>
    <rPh sb="1" eb="3">
      <t>ヨウセツ</t>
    </rPh>
    <rPh sb="3" eb="5">
      <t>サギョウ</t>
    </rPh>
    <rPh sb="10" eb="13">
      <t>サギョウイン</t>
    </rPh>
    <rPh sb="14" eb="16">
      <t>ギリョウ</t>
    </rPh>
    <rPh sb="16" eb="18">
      <t>カクニン</t>
    </rPh>
    <rPh sb="19" eb="20">
      <t>オコナ</t>
    </rPh>
    <rPh sb="27" eb="29">
      <t>カクニン</t>
    </rPh>
    <phoneticPr fontId="3"/>
  </si>
  <si>
    <t>③溶接作業にあたり、溶接材料の使用区分が設計図書の仕様を満足していることが確認できる。</t>
    <rPh sb="1" eb="3">
      <t>ヨウセツ</t>
    </rPh>
    <rPh sb="3" eb="5">
      <t>サギョウ</t>
    </rPh>
    <rPh sb="10" eb="12">
      <t>ヨウセツ</t>
    </rPh>
    <rPh sb="12" eb="14">
      <t>ザイリョウ</t>
    </rPh>
    <rPh sb="15" eb="17">
      <t>シヨウ</t>
    </rPh>
    <rPh sb="17" eb="19">
      <t>クブン</t>
    </rPh>
    <rPh sb="20" eb="22">
      <t>セッケイ</t>
    </rPh>
    <rPh sb="22" eb="24">
      <t>トショ</t>
    </rPh>
    <rPh sb="25" eb="27">
      <t>シヨウ</t>
    </rPh>
    <rPh sb="28" eb="30">
      <t>マンゾク</t>
    </rPh>
    <rPh sb="37" eb="39">
      <t>カクニン</t>
    </rPh>
    <phoneticPr fontId="3"/>
  </si>
  <si>
    <t>④溶接施工に係る施工計画書を提出していることが確認できる。</t>
    <rPh sb="1" eb="3">
      <t>ヨウセツ</t>
    </rPh>
    <rPh sb="3" eb="5">
      <t>セコウ</t>
    </rPh>
    <rPh sb="6" eb="7">
      <t>カカ</t>
    </rPh>
    <rPh sb="8" eb="10">
      <t>セコウ</t>
    </rPh>
    <rPh sb="10" eb="12">
      <t>ケイカク</t>
    </rPh>
    <rPh sb="12" eb="13">
      <t>ショ</t>
    </rPh>
    <rPh sb="14" eb="16">
      <t>テイシュツ</t>
    </rPh>
    <rPh sb="23" eb="25">
      <t>カクニン</t>
    </rPh>
    <phoneticPr fontId="3"/>
  </si>
  <si>
    <t>⑤孔空けによって生じたまくれが削り取られているなど、きめ細やかに製作していることが確認できる。</t>
    <rPh sb="1" eb="2">
      <t>コウ</t>
    </rPh>
    <rPh sb="2" eb="3">
      <t>ア</t>
    </rPh>
    <rPh sb="8" eb="9">
      <t>ショウ</t>
    </rPh>
    <rPh sb="15" eb="16">
      <t>ケズ</t>
    </rPh>
    <rPh sb="17" eb="18">
      <t>ト</t>
    </rPh>
    <rPh sb="28" eb="29">
      <t>コマ</t>
    </rPh>
    <rPh sb="32" eb="34">
      <t>セイサク</t>
    </rPh>
    <rPh sb="41" eb="43">
      <t>カクニン</t>
    </rPh>
    <phoneticPr fontId="3"/>
  </si>
  <si>
    <t>⑥欠陥部の発生が見られないことが確認できる。</t>
    <rPh sb="1" eb="3">
      <t>ケッカン</t>
    </rPh>
    <rPh sb="3" eb="4">
      <t>ブ</t>
    </rPh>
    <rPh sb="5" eb="7">
      <t>ハッセイ</t>
    </rPh>
    <rPh sb="8" eb="9">
      <t>ミ</t>
    </rPh>
    <rPh sb="16" eb="18">
      <t>カクニン</t>
    </rPh>
    <phoneticPr fontId="3"/>
  </si>
  <si>
    <t>⑦塗装作業にあたり、塗布面を十分に乾燥させて施工していることが確認できる。</t>
    <rPh sb="1" eb="3">
      <t>トソウ</t>
    </rPh>
    <rPh sb="3" eb="5">
      <t>サギョウ</t>
    </rPh>
    <rPh sb="10" eb="12">
      <t>トフ</t>
    </rPh>
    <rPh sb="12" eb="13">
      <t>メン</t>
    </rPh>
    <rPh sb="14" eb="16">
      <t>ジュウブン</t>
    </rPh>
    <rPh sb="17" eb="19">
      <t>カンソウ</t>
    </rPh>
    <rPh sb="22" eb="24">
      <t>セコウ</t>
    </rPh>
    <rPh sb="31" eb="33">
      <t>カクニン</t>
    </rPh>
    <phoneticPr fontId="3"/>
  </si>
  <si>
    <t>⑧素地調整を行う場合、第１種ケレン後４時間以内に金属前処理塗装を実施していることが確認できる。</t>
    <rPh sb="1" eb="3">
      <t>ソジ</t>
    </rPh>
    <rPh sb="3" eb="5">
      <t>チョウセイ</t>
    </rPh>
    <rPh sb="6" eb="7">
      <t>オコナ</t>
    </rPh>
    <rPh sb="8" eb="10">
      <t>バアイ</t>
    </rPh>
    <rPh sb="11" eb="12">
      <t>ダイ</t>
    </rPh>
    <rPh sb="13" eb="14">
      <t>シュ</t>
    </rPh>
    <rPh sb="17" eb="18">
      <t>ゴ</t>
    </rPh>
    <rPh sb="19" eb="21">
      <t>ジカン</t>
    </rPh>
    <rPh sb="21" eb="23">
      <t>イナイ</t>
    </rPh>
    <rPh sb="24" eb="26">
      <t>キンゾク</t>
    </rPh>
    <rPh sb="26" eb="27">
      <t>マエ</t>
    </rPh>
    <rPh sb="27" eb="29">
      <t>ショリ</t>
    </rPh>
    <rPh sb="29" eb="31">
      <t>トソウ</t>
    </rPh>
    <rPh sb="32" eb="34">
      <t>ジッシ</t>
    </rPh>
    <rPh sb="41" eb="43">
      <t>カクニン</t>
    </rPh>
    <phoneticPr fontId="3"/>
  </si>
  <si>
    <t>⑨塗料の空缶管理について、写真等で確実に空であることが確認できる。</t>
    <rPh sb="1" eb="3">
      <t>トリョウ</t>
    </rPh>
    <rPh sb="4" eb="5">
      <t>ア</t>
    </rPh>
    <rPh sb="5" eb="6">
      <t>カン</t>
    </rPh>
    <rPh sb="6" eb="8">
      <t>カンリ</t>
    </rPh>
    <rPh sb="13" eb="15">
      <t>シャシン</t>
    </rPh>
    <rPh sb="15" eb="16">
      <t>トウ</t>
    </rPh>
    <rPh sb="17" eb="19">
      <t>カクジツ</t>
    </rPh>
    <rPh sb="20" eb="21">
      <t>カラ</t>
    </rPh>
    <rPh sb="27" eb="29">
      <t>カクニン</t>
    </rPh>
    <phoneticPr fontId="3"/>
  </si>
  <si>
    <t>⑩塗料の品質が出荷証明書、塗料成績表により、製造年月日、ロット番号、色彩、数量が確認できる。</t>
    <rPh sb="1" eb="3">
      <t>トリョウ</t>
    </rPh>
    <rPh sb="4" eb="6">
      <t>ヒンシツ</t>
    </rPh>
    <rPh sb="7" eb="9">
      <t>シュッカ</t>
    </rPh>
    <rPh sb="9" eb="12">
      <t>ショウメイショ</t>
    </rPh>
    <rPh sb="13" eb="15">
      <t>トリョウ</t>
    </rPh>
    <rPh sb="15" eb="17">
      <t>セイセキ</t>
    </rPh>
    <rPh sb="17" eb="18">
      <t>ヒョウ</t>
    </rPh>
    <rPh sb="22" eb="24">
      <t>セイゾウ</t>
    </rPh>
    <rPh sb="24" eb="27">
      <t>ネンガッピ</t>
    </rPh>
    <rPh sb="31" eb="33">
      <t>バンゴウ</t>
    </rPh>
    <rPh sb="34" eb="36">
      <t>シキサイ</t>
    </rPh>
    <rPh sb="37" eb="39">
      <t>スウリョウ</t>
    </rPh>
    <rPh sb="40" eb="42">
      <t>カクニン</t>
    </rPh>
    <phoneticPr fontId="3"/>
  </si>
  <si>
    <t>⑫ボルトの締付確認が実施され、記録を保管していることが確認できる。</t>
    <rPh sb="5" eb="6">
      <t>シ</t>
    </rPh>
    <rPh sb="6" eb="7">
      <t>ツ</t>
    </rPh>
    <rPh sb="7" eb="9">
      <t>カクニン</t>
    </rPh>
    <rPh sb="10" eb="12">
      <t>ジッシ</t>
    </rPh>
    <rPh sb="15" eb="17">
      <t>キロク</t>
    </rPh>
    <rPh sb="18" eb="20">
      <t>ホカン</t>
    </rPh>
    <rPh sb="27" eb="29">
      <t>カクニン</t>
    </rPh>
    <phoneticPr fontId="3"/>
  </si>
  <si>
    <t>⑬ボルトの締付機及び測定機器のキャリブレーションを実施していることが確認できる。</t>
    <rPh sb="5" eb="6">
      <t>シ</t>
    </rPh>
    <rPh sb="6" eb="7">
      <t>ツ</t>
    </rPh>
    <rPh sb="7" eb="8">
      <t>キ</t>
    </rPh>
    <rPh sb="8" eb="9">
      <t>オヨ</t>
    </rPh>
    <rPh sb="10" eb="12">
      <t>ソクテイ</t>
    </rPh>
    <rPh sb="12" eb="14">
      <t>キキ</t>
    </rPh>
    <rPh sb="25" eb="27">
      <t>ジッシ</t>
    </rPh>
    <rPh sb="34" eb="36">
      <t>カクニン</t>
    </rPh>
    <phoneticPr fontId="3"/>
  </si>
  <si>
    <t>⑭高力ボルトの締め付けを、中心から外側に向かって行っていることが確認できる。</t>
    <rPh sb="1" eb="3">
      <t>コウリョク</t>
    </rPh>
    <rPh sb="7" eb="8">
      <t>シ</t>
    </rPh>
    <rPh sb="9" eb="10">
      <t>ツ</t>
    </rPh>
    <rPh sb="13" eb="15">
      <t>チュウシン</t>
    </rPh>
    <rPh sb="17" eb="19">
      <t>ソトガワ</t>
    </rPh>
    <rPh sb="20" eb="21">
      <t>ム</t>
    </rPh>
    <rPh sb="24" eb="25">
      <t>オコナ</t>
    </rPh>
    <rPh sb="32" eb="34">
      <t>カクニン</t>
    </rPh>
    <phoneticPr fontId="3"/>
  </si>
  <si>
    <t>⑮高力ボルトの品質が、証明書類で確認できる。</t>
    <rPh sb="1" eb="3">
      <t>コウリョク</t>
    </rPh>
    <rPh sb="7" eb="9">
      <t>ヒンシツ</t>
    </rPh>
    <rPh sb="11" eb="13">
      <t>ショウメイ</t>
    </rPh>
    <rPh sb="13" eb="15">
      <t>ショルイ</t>
    </rPh>
    <rPh sb="16" eb="18">
      <t>カクニン</t>
    </rPh>
    <phoneticPr fontId="3"/>
  </si>
  <si>
    <t>⑯支承の据付で、コンクリート面のチッピング及び仕上げ面に水切勾配がついていることが確認できる。</t>
    <rPh sb="1" eb="3">
      <t>シショウ</t>
    </rPh>
    <rPh sb="4" eb="6">
      <t>スエツケ</t>
    </rPh>
    <rPh sb="14" eb="15">
      <t>メン</t>
    </rPh>
    <rPh sb="21" eb="22">
      <t>オヨ</t>
    </rPh>
    <rPh sb="23" eb="25">
      <t>シア</t>
    </rPh>
    <rPh sb="26" eb="27">
      <t>メン</t>
    </rPh>
    <rPh sb="28" eb="30">
      <t>ミズキリ</t>
    </rPh>
    <rPh sb="30" eb="32">
      <t>コウバイ</t>
    </rPh>
    <rPh sb="41" eb="43">
      <t>カクニン</t>
    </rPh>
    <phoneticPr fontId="3"/>
  </si>
  <si>
    <t>⑰架設にあたって、部材の応力と変形等を十分検討していることが確認できる。</t>
    <rPh sb="1" eb="3">
      <t>カセツ</t>
    </rPh>
    <rPh sb="9" eb="11">
      <t>ブザイ</t>
    </rPh>
    <rPh sb="12" eb="14">
      <t>オウリョク</t>
    </rPh>
    <rPh sb="15" eb="17">
      <t>ヘンケイ</t>
    </rPh>
    <rPh sb="17" eb="18">
      <t>トウ</t>
    </rPh>
    <rPh sb="19" eb="21">
      <t>ジュウブン</t>
    </rPh>
    <rPh sb="21" eb="23">
      <t>ケントウ</t>
    </rPh>
    <rPh sb="30" eb="32">
      <t>カクニン</t>
    </rPh>
    <phoneticPr fontId="3"/>
  </si>
  <si>
    <t>⑲現場塗装部のケレン及び膜厚管理を適切に行っていることが確認できる。</t>
    <rPh sb="1" eb="3">
      <t>ゲンバ</t>
    </rPh>
    <rPh sb="3" eb="5">
      <t>トソウ</t>
    </rPh>
    <rPh sb="5" eb="6">
      <t>ブ</t>
    </rPh>
    <rPh sb="10" eb="11">
      <t>オヨ</t>
    </rPh>
    <rPh sb="12" eb="13">
      <t>マク</t>
    </rPh>
    <rPh sb="14" eb="16">
      <t>カンリ</t>
    </rPh>
    <rPh sb="17" eb="19">
      <t>テキセツ</t>
    </rPh>
    <rPh sb="20" eb="21">
      <t>オコナ</t>
    </rPh>
    <rPh sb="28" eb="30">
      <t>カクニン</t>
    </rPh>
    <phoneticPr fontId="3"/>
  </si>
  <si>
    <t>⑳現場塗装において、温度、湿度、風速等の確認を行っていることが確認できる。</t>
    <rPh sb="1" eb="3">
      <t>ゲンバ</t>
    </rPh>
    <rPh sb="3" eb="5">
      <t>トソウ</t>
    </rPh>
    <rPh sb="10" eb="12">
      <t>オンド</t>
    </rPh>
    <rPh sb="13" eb="15">
      <t>シツド</t>
    </rPh>
    <rPh sb="16" eb="18">
      <t>フウソク</t>
    </rPh>
    <rPh sb="18" eb="19">
      <t>トウ</t>
    </rPh>
    <rPh sb="20" eb="22">
      <t>カクニン</t>
    </rPh>
    <rPh sb="23" eb="24">
      <t>オコナ</t>
    </rPh>
    <rPh sb="31" eb="33">
      <t>カクニン</t>
    </rPh>
    <phoneticPr fontId="3"/>
  </si>
  <si>
    <t>21その他　〔理由：</t>
    <rPh sb="7" eb="9">
      <t>リユウ</t>
    </rPh>
    <phoneticPr fontId="3"/>
  </si>
  <si>
    <t>①表面に補修箇所が無い。</t>
    <rPh sb="1" eb="3">
      <t>ヒョウメン</t>
    </rPh>
    <rPh sb="4" eb="6">
      <t>ホシュウ</t>
    </rPh>
    <rPh sb="6" eb="8">
      <t>カショ</t>
    </rPh>
    <rPh sb="9" eb="10">
      <t>ナ</t>
    </rPh>
    <phoneticPr fontId="3"/>
  </si>
  <si>
    <t>②部材表面に傷及び錆が無い。</t>
    <rPh sb="1" eb="3">
      <t>ブザイ</t>
    </rPh>
    <rPh sb="3" eb="5">
      <t>ヒョウメン</t>
    </rPh>
    <rPh sb="6" eb="7">
      <t>キズ</t>
    </rPh>
    <rPh sb="7" eb="8">
      <t>オヨ</t>
    </rPh>
    <rPh sb="9" eb="10">
      <t>サビ</t>
    </rPh>
    <rPh sb="11" eb="12">
      <t>ナ</t>
    </rPh>
    <phoneticPr fontId="3"/>
  </si>
  <si>
    <t>③溶接に均一性がある。</t>
    <rPh sb="1" eb="3">
      <t>ヨウセツ</t>
    </rPh>
    <rPh sb="4" eb="6">
      <t>キンイツ</t>
    </rPh>
    <rPh sb="6" eb="7">
      <t>セイ</t>
    </rPh>
    <phoneticPr fontId="3"/>
  </si>
  <si>
    <t>④塗装に均一性がある。</t>
    <rPh sb="1" eb="3">
      <t>トソウ</t>
    </rPh>
    <rPh sb="4" eb="6">
      <t>キンイツ</t>
    </rPh>
    <rPh sb="6" eb="7">
      <t>セイ</t>
    </rPh>
    <phoneticPr fontId="3"/>
  </si>
  <si>
    <t>【路床・路盤工関係】</t>
    <rPh sb="1" eb="3">
      <t>ロショウ</t>
    </rPh>
    <rPh sb="4" eb="7">
      <t>ロバンコウ</t>
    </rPh>
    <rPh sb="7" eb="9">
      <t>カンケイ</t>
    </rPh>
    <phoneticPr fontId="3"/>
  </si>
  <si>
    <t>①設計図書に定められた試験方法でＣＢＲ値を測定していることが確認できる。</t>
    <rPh sb="1" eb="3">
      <t>セッケイ</t>
    </rPh>
    <rPh sb="3" eb="5">
      <t>トショ</t>
    </rPh>
    <rPh sb="6" eb="7">
      <t>サダ</t>
    </rPh>
    <rPh sb="11" eb="13">
      <t>シケン</t>
    </rPh>
    <rPh sb="13" eb="15">
      <t>ホウホウ</t>
    </rPh>
    <rPh sb="19" eb="20">
      <t>アタイ</t>
    </rPh>
    <rPh sb="21" eb="23">
      <t>ソクテイ</t>
    </rPh>
    <rPh sb="30" eb="32">
      <t>カクニン</t>
    </rPh>
    <phoneticPr fontId="3"/>
  </si>
  <si>
    <t>②路床及び路盤工のプルーフローリングを行っていることが確認できる。</t>
    <rPh sb="1" eb="3">
      <t>ロショウ</t>
    </rPh>
    <rPh sb="3" eb="4">
      <t>オヨ</t>
    </rPh>
    <rPh sb="5" eb="7">
      <t>ロバン</t>
    </rPh>
    <rPh sb="7" eb="8">
      <t>コウ</t>
    </rPh>
    <rPh sb="19" eb="20">
      <t>オコナ</t>
    </rPh>
    <rPh sb="27" eb="29">
      <t>カクニン</t>
    </rPh>
    <phoneticPr fontId="3"/>
  </si>
  <si>
    <t>③路床及び路盤工の密度管理が、設計図書の仕様を満足していることが確認できる。</t>
    <rPh sb="1" eb="3">
      <t>ロショウ</t>
    </rPh>
    <rPh sb="3" eb="4">
      <t>オヨ</t>
    </rPh>
    <rPh sb="5" eb="7">
      <t>ロバン</t>
    </rPh>
    <rPh sb="7" eb="8">
      <t>コウ</t>
    </rPh>
    <rPh sb="9" eb="11">
      <t>ミツド</t>
    </rPh>
    <rPh sb="11" eb="13">
      <t>カンリ</t>
    </rPh>
    <rPh sb="15" eb="17">
      <t>セッケイ</t>
    </rPh>
    <rPh sb="17" eb="19">
      <t>トショ</t>
    </rPh>
    <rPh sb="20" eb="22">
      <t>シヨウ</t>
    </rPh>
    <rPh sb="23" eb="25">
      <t>マンゾク</t>
    </rPh>
    <rPh sb="32" eb="34">
      <t>カクニン</t>
    </rPh>
    <phoneticPr fontId="3"/>
  </si>
  <si>
    <t>④路盤の安定処理は材料が均一になるよう施工していることが確認できる。</t>
    <rPh sb="1" eb="3">
      <t>ロバン</t>
    </rPh>
    <rPh sb="4" eb="6">
      <t>アンテイ</t>
    </rPh>
    <rPh sb="6" eb="8">
      <t>ショリ</t>
    </rPh>
    <rPh sb="9" eb="11">
      <t>ザイリョウ</t>
    </rPh>
    <rPh sb="12" eb="14">
      <t>キンイツ</t>
    </rPh>
    <rPh sb="19" eb="21">
      <t>セコウ</t>
    </rPh>
    <rPh sb="28" eb="30">
      <t>カクニン</t>
    </rPh>
    <phoneticPr fontId="3"/>
  </si>
  <si>
    <t>⑤路盤の施工に先立って、路床面、下層路盤面の浮き石及び有害物を除去してから施工していることが確認できる。</t>
    <rPh sb="1" eb="3">
      <t>ロバン</t>
    </rPh>
    <rPh sb="4" eb="6">
      <t>セコウ</t>
    </rPh>
    <rPh sb="7" eb="9">
      <t>サキダ</t>
    </rPh>
    <rPh sb="12" eb="14">
      <t>ロショウ</t>
    </rPh>
    <rPh sb="14" eb="15">
      <t>メン</t>
    </rPh>
    <rPh sb="16" eb="20">
      <t>カソウロバン</t>
    </rPh>
    <rPh sb="20" eb="21">
      <t>メン</t>
    </rPh>
    <rPh sb="22" eb="23">
      <t>ウ</t>
    </rPh>
    <rPh sb="24" eb="25">
      <t>イシ</t>
    </rPh>
    <rPh sb="25" eb="26">
      <t>オヨ</t>
    </rPh>
    <rPh sb="27" eb="30">
      <t>ユウガイブツ</t>
    </rPh>
    <rPh sb="31" eb="33">
      <t>ジョキョ</t>
    </rPh>
    <rPh sb="37" eb="39">
      <t>セコウ</t>
    </rPh>
    <rPh sb="46" eb="48">
      <t>カクニン</t>
    </rPh>
    <phoneticPr fontId="3"/>
  </si>
  <si>
    <t>⑦路床盛土において、構造物の隣接箇所や狭い箇所における締固めが、タンパ等の小型締固め機械により施工していることが確認できる。</t>
    <rPh sb="1" eb="3">
      <t>ロショウ</t>
    </rPh>
    <rPh sb="3" eb="4">
      <t>モ</t>
    </rPh>
    <rPh sb="4" eb="5">
      <t>ド</t>
    </rPh>
    <rPh sb="10" eb="12">
      <t>コウゾウ</t>
    </rPh>
    <rPh sb="12" eb="13">
      <t>ブツ</t>
    </rPh>
    <rPh sb="14" eb="16">
      <t>リンセツ</t>
    </rPh>
    <rPh sb="16" eb="18">
      <t>カショ</t>
    </rPh>
    <rPh sb="19" eb="20">
      <t>セマ</t>
    </rPh>
    <rPh sb="21" eb="23">
      <t>カショ</t>
    </rPh>
    <rPh sb="27" eb="29">
      <t>シメカタ</t>
    </rPh>
    <rPh sb="35" eb="36">
      <t>トウ</t>
    </rPh>
    <rPh sb="37" eb="39">
      <t>コガタ</t>
    </rPh>
    <rPh sb="39" eb="41">
      <t>シメカタ</t>
    </rPh>
    <rPh sb="42" eb="44">
      <t>キカイ</t>
    </rPh>
    <rPh sb="47" eb="49">
      <t>セコウ</t>
    </rPh>
    <rPh sb="56" eb="58">
      <t>カクニン</t>
    </rPh>
    <phoneticPr fontId="3"/>
  </si>
  <si>
    <t>⑧その他　〔理由：</t>
    <rPh sb="6" eb="8">
      <t>リユウ</t>
    </rPh>
    <phoneticPr fontId="3"/>
  </si>
  <si>
    <t>【アスファルト舗装工関係】</t>
    <rPh sb="7" eb="9">
      <t>ホソウ</t>
    </rPh>
    <rPh sb="9" eb="10">
      <t>コウ</t>
    </rPh>
    <rPh sb="10" eb="12">
      <t>カンケイ</t>
    </rPh>
    <phoneticPr fontId="3"/>
  </si>
  <si>
    <t>【コンクリート舗装工関係】</t>
    <rPh sb="7" eb="9">
      <t>ホソウ</t>
    </rPh>
    <rPh sb="9" eb="10">
      <t>コウ</t>
    </rPh>
    <rPh sb="10" eb="12">
      <t>カンケイ</t>
    </rPh>
    <phoneticPr fontId="3"/>
  </si>
  <si>
    <t>①舗装の平坦性が良い。</t>
    <rPh sb="1" eb="3">
      <t>ホソウ</t>
    </rPh>
    <rPh sb="4" eb="7">
      <t>ヘイタンセイ</t>
    </rPh>
    <rPh sb="8" eb="9">
      <t>ヨ</t>
    </rPh>
    <phoneticPr fontId="3"/>
  </si>
  <si>
    <t>③端部処理が良い。</t>
    <rPh sb="1" eb="3">
      <t>タンブ</t>
    </rPh>
    <rPh sb="3" eb="5">
      <t>ショリ</t>
    </rPh>
    <rPh sb="6" eb="7">
      <t>ヨ</t>
    </rPh>
    <phoneticPr fontId="3"/>
  </si>
  <si>
    <t>（ 検査員 ）</t>
    <rPh sb="2" eb="4">
      <t>ケンサ</t>
    </rPh>
    <rPh sb="4" eb="5">
      <t>イン</t>
    </rPh>
    <phoneticPr fontId="3"/>
  </si>
  <si>
    <t>【共通】</t>
    <rPh sb="1" eb="3">
      <t>キョウツウ</t>
    </rPh>
    <phoneticPr fontId="3"/>
  </si>
  <si>
    <t>①施工基面を平滑に仕上げていることが確認できる。（特に法枠工、コンクリート又はモルタル吹付工関係）</t>
    <rPh sb="1" eb="3">
      <t>セコウ</t>
    </rPh>
    <rPh sb="3" eb="5">
      <t>キメン</t>
    </rPh>
    <rPh sb="6" eb="8">
      <t>ヘイカツ</t>
    </rPh>
    <rPh sb="9" eb="11">
      <t>シア</t>
    </rPh>
    <rPh sb="18" eb="20">
      <t>カクニン</t>
    </rPh>
    <rPh sb="25" eb="26">
      <t>トク</t>
    </rPh>
    <rPh sb="27" eb="29">
      <t>ノリワク</t>
    </rPh>
    <rPh sb="29" eb="30">
      <t>コウ</t>
    </rPh>
    <rPh sb="37" eb="38">
      <t>マタ</t>
    </rPh>
    <rPh sb="43" eb="44">
      <t>フ</t>
    </rPh>
    <rPh sb="44" eb="45">
      <t>ツ</t>
    </rPh>
    <rPh sb="45" eb="46">
      <t>コウ</t>
    </rPh>
    <rPh sb="46" eb="48">
      <t>カンケイ</t>
    </rPh>
    <phoneticPr fontId="3"/>
  </si>
  <si>
    <t>②施工に際して、品質に害となる施工面の浮き石やゴミ等を除去してから施工していることが確認できる。</t>
    <rPh sb="1" eb="3">
      <t>セコウ</t>
    </rPh>
    <rPh sb="4" eb="5">
      <t>サイ</t>
    </rPh>
    <rPh sb="8" eb="10">
      <t>ヒンシツ</t>
    </rPh>
    <rPh sb="11" eb="12">
      <t>ガイ</t>
    </rPh>
    <rPh sb="15" eb="17">
      <t>セコウ</t>
    </rPh>
    <rPh sb="17" eb="18">
      <t>メン</t>
    </rPh>
    <rPh sb="19" eb="20">
      <t>ウ</t>
    </rPh>
    <rPh sb="21" eb="22">
      <t>イシ</t>
    </rPh>
    <rPh sb="25" eb="26">
      <t>トウ</t>
    </rPh>
    <rPh sb="27" eb="29">
      <t>ジョキョ</t>
    </rPh>
    <rPh sb="33" eb="35">
      <t>セコウ</t>
    </rPh>
    <rPh sb="42" eb="44">
      <t>カクニン</t>
    </rPh>
    <phoneticPr fontId="3"/>
  </si>
  <si>
    <t>③盛土の施工にあたり、法面の崩壊が起こらないよう締固めを十分行っていることが確認できる。</t>
    <rPh sb="1" eb="2">
      <t>モ</t>
    </rPh>
    <rPh sb="2" eb="3">
      <t>ツチ</t>
    </rPh>
    <rPh sb="4" eb="6">
      <t>セコウ</t>
    </rPh>
    <rPh sb="11" eb="13">
      <t>ノリメン</t>
    </rPh>
    <rPh sb="14" eb="16">
      <t>ホウカイ</t>
    </rPh>
    <rPh sb="17" eb="18">
      <t>オ</t>
    </rPh>
    <rPh sb="24" eb="26">
      <t>シメカタ</t>
    </rPh>
    <rPh sb="28" eb="30">
      <t>ジュウブン</t>
    </rPh>
    <rPh sb="30" eb="31">
      <t>オコナ</t>
    </rPh>
    <rPh sb="38" eb="40">
      <t>カクニン</t>
    </rPh>
    <phoneticPr fontId="3"/>
  </si>
  <si>
    <t>④雨水による崩壊が起こらないように、排水対策を実施していることが確認できる。</t>
    <rPh sb="1" eb="3">
      <t>ウスイ</t>
    </rPh>
    <rPh sb="6" eb="8">
      <t>ホウカイ</t>
    </rPh>
    <rPh sb="9" eb="10">
      <t>オ</t>
    </rPh>
    <rPh sb="18" eb="20">
      <t>ハイスイ</t>
    </rPh>
    <rPh sb="20" eb="22">
      <t>タイサク</t>
    </rPh>
    <rPh sb="23" eb="25">
      <t>ジッシ</t>
    </rPh>
    <rPh sb="32" eb="34">
      <t>カクニン</t>
    </rPh>
    <phoneticPr fontId="3"/>
  </si>
  <si>
    <t>⑤その他　〔理由：</t>
    <rPh sb="6" eb="8">
      <t>リユウ</t>
    </rPh>
    <phoneticPr fontId="3"/>
  </si>
  <si>
    <t>【種子吹付工、客土吹付工、植生基材吹付工関係】</t>
    <rPh sb="1" eb="3">
      <t>シュシ</t>
    </rPh>
    <rPh sb="3" eb="4">
      <t>フ</t>
    </rPh>
    <rPh sb="4" eb="5">
      <t>ツ</t>
    </rPh>
    <rPh sb="5" eb="6">
      <t>コウ</t>
    </rPh>
    <rPh sb="7" eb="9">
      <t>キャクド</t>
    </rPh>
    <rPh sb="9" eb="10">
      <t>フ</t>
    </rPh>
    <rPh sb="10" eb="11">
      <t>ツ</t>
    </rPh>
    <rPh sb="11" eb="12">
      <t>コウ</t>
    </rPh>
    <rPh sb="13" eb="15">
      <t>ショクセイ</t>
    </rPh>
    <rPh sb="15" eb="17">
      <t>キザイ</t>
    </rPh>
    <rPh sb="17" eb="18">
      <t>フ</t>
    </rPh>
    <rPh sb="18" eb="19">
      <t>ツ</t>
    </rPh>
    <rPh sb="19" eb="20">
      <t>コウ</t>
    </rPh>
    <rPh sb="20" eb="22">
      <t>カンケイ</t>
    </rPh>
    <phoneticPr fontId="3"/>
  </si>
  <si>
    <t>⑥土壌試験の結果を施工に反映していることが確認できる。</t>
    <rPh sb="1" eb="3">
      <t>ドジョウ</t>
    </rPh>
    <rPh sb="3" eb="5">
      <t>シケン</t>
    </rPh>
    <rPh sb="6" eb="8">
      <t>ケッカ</t>
    </rPh>
    <rPh sb="9" eb="11">
      <t>セコウ</t>
    </rPh>
    <rPh sb="12" eb="14">
      <t>ハンエイ</t>
    </rPh>
    <rPh sb="21" eb="23">
      <t>カクニン</t>
    </rPh>
    <phoneticPr fontId="3"/>
  </si>
  <si>
    <t>⑦ネットなどの境界に隙間が生じていないことが確認できる。</t>
    <rPh sb="7" eb="9">
      <t>キョウカイ</t>
    </rPh>
    <rPh sb="10" eb="12">
      <t>スキマ</t>
    </rPh>
    <rPh sb="13" eb="14">
      <t>ショウ</t>
    </rPh>
    <rPh sb="22" eb="24">
      <t>カクニン</t>
    </rPh>
    <phoneticPr fontId="3"/>
  </si>
  <si>
    <t>⑧ネットなどが破損を生じていないことが確認できる。</t>
    <rPh sb="7" eb="9">
      <t>ハソン</t>
    </rPh>
    <rPh sb="10" eb="11">
      <t>ショウ</t>
    </rPh>
    <rPh sb="19" eb="21">
      <t>カクニン</t>
    </rPh>
    <phoneticPr fontId="3"/>
  </si>
  <si>
    <t>⑨吹付け厚さが均等であることが確認できる。</t>
    <rPh sb="1" eb="2">
      <t>フ</t>
    </rPh>
    <rPh sb="2" eb="3">
      <t>ツ</t>
    </rPh>
    <rPh sb="4" eb="5">
      <t>アツ</t>
    </rPh>
    <rPh sb="7" eb="9">
      <t>キントウ</t>
    </rPh>
    <rPh sb="15" eb="17">
      <t>カクニン</t>
    </rPh>
    <phoneticPr fontId="3"/>
  </si>
  <si>
    <t>⑩使用する材料の種類、品質、配合等が設計図書の仕様を満足していることが確認できる。</t>
    <rPh sb="1" eb="3">
      <t>シヨウ</t>
    </rPh>
    <rPh sb="5" eb="7">
      <t>ザイリョウ</t>
    </rPh>
    <rPh sb="8" eb="10">
      <t>シュルイ</t>
    </rPh>
    <rPh sb="11" eb="13">
      <t>ヒンシツ</t>
    </rPh>
    <rPh sb="14" eb="16">
      <t>ハイゴウ</t>
    </rPh>
    <rPh sb="16" eb="17">
      <t>トウ</t>
    </rPh>
    <rPh sb="18" eb="20">
      <t>セッケイ</t>
    </rPh>
    <rPh sb="20" eb="22">
      <t>トショ</t>
    </rPh>
    <rPh sb="23" eb="25">
      <t>シヨウ</t>
    </rPh>
    <rPh sb="26" eb="28">
      <t>マンゾク</t>
    </rPh>
    <rPh sb="35" eb="37">
      <t>カクニン</t>
    </rPh>
    <phoneticPr fontId="3"/>
  </si>
  <si>
    <t>⑪施工時期が定められた条件を満足していることが確認できる。</t>
    <rPh sb="1" eb="3">
      <t>セコウ</t>
    </rPh>
    <rPh sb="3" eb="5">
      <t>ジキ</t>
    </rPh>
    <rPh sb="6" eb="7">
      <t>サダ</t>
    </rPh>
    <rPh sb="11" eb="13">
      <t>ジョウケン</t>
    </rPh>
    <rPh sb="14" eb="16">
      <t>マンゾク</t>
    </rPh>
    <rPh sb="23" eb="25">
      <t>カクニン</t>
    </rPh>
    <phoneticPr fontId="3"/>
  </si>
  <si>
    <t>【コンクリート又はモルタル吹付工関係】</t>
    <rPh sb="7" eb="8">
      <t>マタ</t>
    </rPh>
    <rPh sb="13" eb="14">
      <t>フ</t>
    </rPh>
    <rPh sb="14" eb="15">
      <t>ツ</t>
    </rPh>
    <rPh sb="15" eb="16">
      <t>コウ</t>
    </rPh>
    <rPh sb="16" eb="18">
      <t>カンケイ</t>
    </rPh>
    <phoneticPr fontId="3"/>
  </si>
  <si>
    <t>⑬使用する材料の種類、品質及び配合が、設計図書の仕様を満足していることが確認できる。</t>
    <rPh sb="1" eb="3">
      <t>シヨウ</t>
    </rPh>
    <rPh sb="5" eb="7">
      <t>ザイリョウ</t>
    </rPh>
    <rPh sb="8" eb="10">
      <t>シュルイ</t>
    </rPh>
    <rPh sb="11" eb="13">
      <t>ヒンシツ</t>
    </rPh>
    <rPh sb="13" eb="14">
      <t>オヨ</t>
    </rPh>
    <rPh sb="15" eb="17">
      <t>ハイゴウ</t>
    </rPh>
    <rPh sb="19" eb="21">
      <t>セッケイ</t>
    </rPh>
    <rPh sb="21" eb="23">
      <t>トショ</t>
    </rPh>
    <rPh sb="24" eb="26">
      <t>シヨウ</t>
    </rPh>
    <rPh sb="27" eb="29">
      <t>マンゾク</t>
    </rPh>
    <rPh sb="36" eb="38">
      <t>カクニン</t>
    </rPh>
    <phoneticPr fontId="3"/>
  </si>
  <si>
    <t>⑭金網の重ね幅が、10㎝以上確保されていることが確認できる。</t>
    <rPh sb="1" eb="3">
      <t>カナアミ</t>
    </rPh>
    <rPh sb="4" eb="5">
      <t>カサ</t>
    </rPh>
    <rPh sb="6" eb="7">
      <t>ハバ</t>
    </rPh>
    <rPh sb="12" eb="14">
      <t>イジョウ</t>
    </rPh>
    <rPh sb="14" eb="16">
      <t>カクホ</t>
    </rPh>
    <rPh sb="24" eb="26">
      <t>カクニン</t>
    </rPh>
    <phoneticPr fontId="3"/>
  </si>
  <si>
    <t>⑮金網が破損を生じていないことが確認できる。</t>
    <rPh sb="1" eb="3">
      <t>カナアミ</t>
    </rPh>
    <rPh sb="4" eb="6">
      <t>ハソン</t>
    </rPh>
    <rPh sb="7" eb="8">
      <t>ショウ</t>
    </rPh>
    <rPh sb="16" eb="18">
      <t>カクニン</t>
    </rPh>
    <phoneticPr fontId="3"/>
  </si>
  <si>
    <t>⑯吸水性の吹付け面において、事前に給水させてから施工していることが確認できる。</t>
    <rPh sb="1" eb="4">
      <t>キュウスイセイ</t>
    </rPh>
    <rPh sb="5" eb="6">
      <t>フ</t>
    </rPh>
    <rPh sb="6" eb="7">
      <t>ツ</t>
    </rPh>
    <rPh sb="8" eb="9">
      <t>メン</t>
    </rPh>
    <rPh sb="14" eb="16">
      <t>ジゼン</t>
    </rPh>
    <rPh sb="17" eb="19">
      <t>キュウスイ</t>
    </rPh>
    <rPh sb="24" eb="26">
      <t>セコウ</t>
    </rPh>
    <rPh sb="33" eb="35">
      <t>カクニン</t>
    </rPh>
    <phoneticPr fontId="3"/>
  </si>
  <si>
    <t>⑰吹付け厚さが均等であることが確認できる。</t>
    <rPh sb="1" eb="2">
      <t>フ</t>
    </rPh>
    <rPh sb="2" eb="3">
      <t>ツ</t>
    </rPh>
    <rPh sb="4" eb="5">
      <t>アツ</t>
    </rPh>
    <rPh sb="7" eb="9">
      <t>キントウ</t>
    </rPh>
    <rPh sb="15" eb="17">
      <t>カクニン</t>
    </rPh>
    <phoneticPr fontId="3"/>
  </si>
  <si>
    <t>⑱吹付け厚さに応じて２層以上に分割して施工していることが確認できる。</t>
    <rPh sb="1" eb="2">
      <t>フ</t>
    </rPh>
    <rPh sb="2" eb="3">
      <t>ツ</t>
    </rPh>
    <rPh sb="4" eb="5">
      <t>アツ</t>
    </rPh>
    <rPh sb="7" eb="8">
      <t>オウ</t>
    </rPh>
    <rPh sb="11" eb="12">
      <t>ソウ</t>
    </rPh>
    <rPh sb="12" eb="14">
      <t>イジョウ</t>
    </rPh>
    <rPh sb="15" eb="17">
      <t>ブンカツ</t>
    </rPh>
    <rPh sb="19" eb="21">
      <t>セコウ</t>
    </rPh>
    <rPh sb="28" eb="30">
      <t>カクニン</t>
    </rPh>
    <phoneticPr fontId="3"/>
  </si>
  <si>
    <t>⑲圧縮強度試験に使用したコンクリートの供試体が、当該現場の供試体であることが確認できる。</t>
    <rPh sb="1" eb="3">
      <t>アッシュク</t>
    </rPh>
    <rPh sb="3" eb="5">
      <t>キョウド</t>
    </rPh>
    <rPh sb="5" eb="7">
      <t>シケン</t>
    </rPh>
    <rPh sb="8" eb="10">
      <t>シヨウ</t>
    </rPh>
    <rPh sb="19" eb="20">
      <t>キョウ</t>
    </rPh>
    <rPh sb="24" eb="26">
      <t>トウガイ</t>
    </rPh>
    <rPh sb="26" eb="28">
      <t>ゲンバ</t>
    </rPh>
    <rPh sb="29" eb="32">
      <t>キョウシタイ</t>
    </rPh>
    <rPh sb="38" eb="40">
      <t>カクニン</t>
    </rPh>
    <phoneticPr fontId="3"/>
  </si>
  <si>
    <t>⑳不良箇所が生じないよう跳ね返り材料の処理を行っていることが確認できる。</t>
    <rPh sb="1" eb="3">
      <t>フリョウ</t>
    </rPh>
    <rPh sb="3" eb="5">
      <t>カショ</t>
    </rPh>
    <rPh sb="6" eb="7">
      <t>ショウ</t>
    </rPh>
    <rPh sb="12" eb="13">
      <t>ハ</t>
    </rPh>
    <rPh sb="14" eb="15">
      <t>カエ</t>
    </rPh>
    <rPh sb="16" eb="18">
      <t>ザイリョウ</t>
    </rPh>
    <rPh sb="19" eb="21">
      <t>ショリ</t>
    </rPh>
    <rPh sb="22" eb="23">
      <t>オコナ</t>
    </rPh>
    <rPh sb="30" eb="32">
      <t>カクニン</t>
    </rPh>
    <phoneticPr fontId="3"/>
  </si>
  <si>
    <t>21法肩の吹付けに当たり、地山に沿って巻き込んで施工していることが確認できる。</t>
    <rPh sb="2" eb="4">
      <t>ノリカタ</t>
    </rPh>
    <rPh sb="5" eb="6">
      <t>フ</t>
    </rPh>
    <rPh sb="6" eb="7">
      <t>ツ</t>
    </rPh>
    <rPh sb="9" eb="10">
      <t>ア</t>
    </rPh>
    <rPh sb="13" eb="15">
      <t>ジヤマ</t>
    </rPh>
    <rPh sb="16" eb="17">
      <t>ソ</t>
    </rPh>
    <rPh sb="19" eb="20">
      <t>マ</t>
    </rPh>
    <rPh sb="21" eb="22">
      <t>コ</t>
    </rPh>
    <rPh sb="24" eb="26">
      <t>セコウ</t>
    </rPh>
    <rPh sb="33" eb="35">
      <t>カクニン</t>
    </rPh>
    <phoneticPr fontId="3"/>
  </si>
  <si>
    <t>22その他　〔理由：</t>
    <rPh sb="7" eb="9">
      <t>リユウ</t>
    </rPh>
    <phoneticPr fontId="3"/>
  </si>
  <si>
    <t>【現場打法枠工関係（プレキャスト法枠工含む）】</t>
    <rPh sb="1" eb="3">
      <t>ゲンバ</t>
    </rPh>
    <rPh sb="3" eb="4">
      <t>ウ</t>
    </rPh>
    <rPh sb="4" eb="6">
      <t>ノリワク</t>
    </rPh>
    <rPh sb="6" eb="7">
      <t>コウ</t>
    </rPh>
    <rPh sb="7" eb="9">
      <t>カンケイ</t>
    </rPh>
    <rPh sb="16" eb="18">
      <t>ノリワク</t>
    </rPh>
    <rPh sb="18" eb="19">
      <t>コウ</t>
    </rPh>
    <rPh sb="19" eb="20">
      <t>フク</t>
    </rPh>
    <phoneticPr fontId="3"/>
  </si>
  <si>
    <t>23使用する材料の種類、品質及び配合が、設計図書の仕様を満足していることが確認できる。</t>
    <rPh sb="2" eb="4">
      <t>シヨウ</t>
    </rPh>
    <rPh sb="6" eb="8">
      <t>ザイリョウ</t>
    </rPh>
    <rPh sb="9" eb="11">
      <t>シュルイ</t>
    </rPh>
    <rPh sb="12" eb="14">
      <t>ヒンシツ</t>
    </rPh>
    <rPh sb="14" eb="15">
      <t>オヨ</t>
    </rPh>
    <rPh sb="16" eb="18">
      <t>ハイゴウ</t>
    </rPh>
    <rPh sb="20" eb="22">
      <t>セッケイ</t>
    </rPh>
    <rPh sb="22" eb="24">
      <t>トショ</t>
    </rPh>
    <rPh sb="25" eb="27">
      <t>シヨウ</t>
    </rPh>
    <rPh sb="28" eb="30">
      <t>マンゾク</t>
    </rPh>
    <rPh sb="37" eb="39">
      <t>カクニン</t>
    </rPh>
    <phoneticPr fontId="3"/>
  </si>
  <si>
    <t>24アンカーを設計図書どおりの長さで施工していることが確認できる。</t>
    <rPh sb="7" eb="9">
      <t>セッケイ</t>
    </rPh>
    <rPh sb="9" eb="11">
      <t>トショ</t>
    </rPh>
    <rPh sb="15" eb="16">
      <t>ナガ</t>
    </rPh>
    <rPh sb="18" eb="20">
      <t>セコウ</t>
    </rPh>
    <rPh sb="27" eb="29">
      <t>カクニン</t>
    </rPh>
    <phoneticPr fontId="3"/>
  </si>
  <si>
    <t>25現場養生が、設計図書の仕様を満足するように実施されていることが確認できる。</t>
    <rPh sb="2" eb="4">
      <t>ゲンバ</t>
    </rPh>
    <rPh sb="4" eb="6">
      <t>ヨウジョウ</t>
    </rPh>
    <rPh sb="8" eb="10">
      <t>セッケイ</t>
    </rPh>
    <rPh sb="10" eb="12">
      <t>トショ</t>
    </rPh>
    <rPh sb="13" eb="15">
      <t>シヨウ</t>
    </rPh>
    <rPh sb="16" eb="18">
      <t>マンゾク</t>
    </rPh>
    <rPh sb="23" eb="25">
      <t>ジッシ</t>
    </rPh>
    <rPh sb="33" eb="35">
      <t>カクニン</t>
    </rPh>
    <phoneticPr fontId="3"/>
  </si>
  <si>
    <t>26強度試験に使用したコンクリート供試体が当該現場の供試体であることが確認できる。</t>
    <rPh sb="2" eb="4">
      <t>キョウド</t>
    </rPh>
    <rPh sb="4" eb="6">
      <t>シケン</t>
    </rPh>
    <rPh sb="7" eb="9">
      <t>シヨウ</t>
    </rPh>
    <rPh sb="17" eb="18">
      <t>キョウ</t>
    </rPh>
    <rPh sb="21" eb="23">
      <t>トウガイ</t>
    </rPh>
    <rPh sb="23" eb="25">
      <t>ゲンバ</t>
    </rPh>
    <rPh sb="26" eb="29">
      <t>キョウシタイ</t>
    </rPh>
    <rPh sb="35" eb="37">
      <t>カクニン</t>
    </rPh>
    <phoneticPr fontId="3"/>
  </si>
  <si>
    <t>27枠内に空隙が無いことが確認できる。</t>
    <rPh sb="2" eb="4">
      <t>ワクナイ</t>
    </rPh>
    <rPh sb="5" eb="7">
      <t>クウゲキ</t>
    </rPh>
    <rPh sb="8" eb="9">
      <t>ナ</t>
    </rPh>
    <rPh sb="13" eb="15">
      <t>カクニン</t>
    </rPh>
    <phoneticPr fontId="3"/>
  </si>
  <si>
    <t>28層間にはく離が無いことが確認できる。</t>
    <rPh sb="2" eb="4">
      <t>ソウカン</t>
    </rPh>
    <rPh sb="7" eb="8">
      <t>ハナ</t>
    </rPh>
    <rPh sb="9" eb="10">
      <t>ナ</t>
    </rPh>
    <rPh sb="14" eb="16">
      <t>カクニン</t>
    </rPh>
    <phoneticPr fontId="3"/>
  </si>
  <si>
    <t>29不良箇所が生じないよう跳ね返り材料の処理を行っていることが確認できる。</t>
    <rPh sb="2" eb="4">
      <t>フリョウ</t>
    </rPh>
    <rPh sb="4" eb="6">
      <t>カショ</t>
    </rPh>
    <rPh sb="7" eb="8">
      <t>ショウ</t>
    </rPh>
    <rPh sb="13" eb="14">
      <t>ハ</t>
    </rPh>
    <rPh sb="15" eb="16">
      <t>カエ</t>
    </rPh>
    <rPh sb="17" eb="19">
      <t>ザイリョウ</t>
    </rPh>
    <rPh sb="20" eb="22">
      <t>ショリ</t>
    </rPh>
    <rPh sb="23" eb="24">
      <t>オコナ</t>
    </rPh>
    <rPh sb="31" eb="33">
      <t>カクニン</t>
    </rPh>
    <phoneticPr fontId="3"/>
  </si>
  <si>
    <t>30その他　〔理由：</t>
    <rPh sb="7" eb="9">
      <t>リユウ</t>
    </rPh>
    <phoneticPr fontId="3"/>
  </si>
  <si>
    <t>【杭関係（コンクリート・鋼管・鋼管井筒、場所打、深礎等）】</t>
    <rPh sb="1" eb="2">
      <t>クイ</t>
    </rPh>
    <rPh sb="2" eb="4">
      <t>カンケイ</t>
    </rPh>
    <rPh sb="12" eb="14">
      <t>コウカン</t>
    </rPh>
    <rPh sb="15" eb="17">
      <t>コウカン</t>
    </rPh>
    <rPh sb="17" eb="18">
      <t>イ</t>
    </rPh>
    <rPh sb="18" eb="19">
      <t>ツツ</t>
    </rPh>
    <rPh sb="20" eb="22">
      <t>バショ</t>
    </rPh>
    <rPh sb="22" eb="23">
      <t>ウ</t>
    </rPh>
    <rPh sb="24" eb="26">
      <t>シンソ</t>
    </rPh>
    <rPh sb="26" eb="27">
      <t>トウ</t>
    </rPh>
    <phoneticPr fontId="3"/>
  </si>
  <si>
    <t>【地盤改良関係】</t>
    <rPh sb="1" eb="3">
      <t>ジバン</t>
    </rPh>
    <rPh sb="3" eb="5">
      <t>カイリョウ</t>
    </rPh>
    <rPh sb="5" eb="7">
      <t>カンケイ</t>
    </rPh>
    <phoneticPr fontId="3"/>
  </si>
  <si>
    <t>②植生、吹付等の状態が均一である。</t>
    <rPh sb="1" eb="3">
      <t>ショクセイ</t>
    </rPh>
    <rPh sb="4" eb="5">
      <t>フ</t>
    </rPh>
    <rPh sb="5" eb="6">
      <t>ツ</t>
    </rPh>
    <rPh sb="6" eb="7">
      <t>トウ</t>
    </rPh>
    <rPh sb="8" eb="10">
      <t>ジョウタイ</t>
    </rPh>
    <rPh sb="11" eb="13">
      <t>キンイツ</t>
    </rPh>
    <phoneticPr fontId="3"/>
  </si>
  <si>
    <t>④全体的な美観が良い。</t>
    <rPh sb="1" eb="4">
      <t>ゼンタイテキ</t>
    </rPh>
    <rPh sb="5" eb="7">
      <t>ビカン</t>
    </rPh>
    <rPh sb="8" eb="9">
      <t>ヨ</t>
    </rPh>
    <phoneticPr fontId="3"/>
  </si>
  <si>
    <t>②既製杭の打止め管理の方法及び場所打杭の施工管理の方法が整備されており、その記録を整理していることが確認できる。</t>
    <rPh sb="1" eb="3">
      <t>キセイ</t>
    </rPh>
    <rPh sb="3" eb="4">
      <t>クイ</t>
    </rPh>
    <rPh sb="5" eb="6">
      <t>ウ</t>
    </rPh>
    <rPh sb="6" eb="7">
      <t>ト</t>
    </rPh>
    <rPh sb="8" eb="10">
      <t>カンリ</t>
    </rPh>
    <rPh sb="11" eb="13">
      <t>ホウホウ</t>
    </rPh>
    <rPh sb="13" eb="14">
      <t>オヨ</t>
    </rPh>
    <rPh sb="15" eb="17">
      <t>バショ</t>
    </rPh>
    <rPh sb="17" eb="18">
      <t>ウ</t>
    </rPh>
    <rPh sb="18" eb="19">
      <t>クイ</t>
    </rPh>
    <rPh sb="20" eb="22">
      <t>セコウ</t>
    </rPh>
    <rPh sb="22" eb="24">
      <t>カンリ</t>
    </rPh>
    <rPh sb="25" eb="27">
      <t>ホウホウ</t>
    </rPh>
    <rPh sb="28" eb="30">
      <t>セイビ</t>
    </rPh>
    <rPh sb="38" eb="40">
      <t>キロク</t>
    </rPh>
    <rPh sb="41" eb="43">
      <t>セイリ</t>
    </rPh>
    <rPh sb="50" eb="52">
      <t>カクニン</t>
    </rPh>
    <phoneticPr fontId="3"/>
  </si>
  <si>
    <t>③杭頭処理において、杭本体を損傷していないことが確認できる。</t>
    <rPh sb="1" eb="2">
      <t>クイ</t>
    </rPh>
    <rPh sb="2" eb="3">
      <t>アタマ</t>
    </rPh>
    <rPh sb="3" eb="5">
      <t>ショリ</t>
    </rPh>
    <rPh sb="10" eb="11">
      <t>クイ</t>
    </rPh>
    <rPh sb="11" eb="13">
      <t>ホンタイ</t>
    </rPh>
    <rPh sb="14" eb="16">
      <t>ソンショウ</t>
    </rPh>
    <rPh sb="24" eb="26">
      <t>カクニン</t>
    </rPh>
    <phoneticPr fontId="3"/>
  </si>
  <si>
    <t>④水平度、鉛直度等が、設計図書を満足していることが確認できる。</t>
    <rPh sb="1" eb="3">
      <t>スイヘイ</t>
    </rPh>
    <rPh sb="3" eb="4">
      <t>ド</t>
    </rPh>
    <rPh sb="5" eb="7">
      <t>エンチョク</t>
    </rPh>
    <rPh sb="7" eb="8">
      <t>ド</t>
    </rPh>
    <rPh sb="8" eb="9">
      <t>トウ</t>
    </rPh>
    <rPh sb="11" eb="13">
      <t>セッケイ</t>
    </rPh>
    <rPh sb="13" eb="15">
      <t>トショ</t>
    </rPh>
    <rPh sb="16" eb="18">
      <t>マンゾク</t>
    </rPh>
    <rPh sb="25" eb="27">
      <t>カクニン</t>
    </rPh>
    <phoneticPr fontId="3"/>
  </si>
  <si>
    <t>⑤溶接の品質管理に関して、設計図書の仕様を満足していることが確認できる。</t>
    <rPh sb="1" eb="3">
      <t>ヨウセツ</t>
    </rPh>
    <rPh sb="4" eb="6">
      <t>ヒンシツ</t>
    </rPh>
    <rPh sb="6" eb="8">
      <t>カンリ</t>
    </rPh>
    <rPh sb="9" eb="10">
      <t>カン</t>
    </rPh>
    <rPh sb="13" eb="15">
      <t>セッケイ</t>
    </rPh>
    <rPh sb="15" eb="17">
      <t>トショ</t>
    </rPh>
    <rPh sb="18" eb="20">
      <t>シヨウ</t>
    </rPh>
    <rPh sb="21" eb="23">
      <t>マンゾク</t>
    </rPh>
    <rPh sb="30" eb="32">
      <t>カクニン</t>
    </rPh>
    <phoneticPr fontId="3"/>
  </si>
  <si>
    <t>⑥支持地盤に達していることが、掘削深さ、掘削土砂等により確認できる。</t>
    <rPh sb="1" eb="3">
      <t>シジ</t>
    </rPh>
    <rPh sb="3" eb="5">
      <t>ジバン</t>
    </rPh>
    <rPh sb="6" eb="7">
      <t>タッ</t>
    </rPh>
    <rPh sb="15" eb="17">
      <t>クッサク</t>
    </rPh>
    <rPh sb="17" eb="18">
      <t>フカ</t>
    </rPh>
    <rPh sb="20" eb="22">
      <t>クッサク</t>
    </rPh>
    <rPh sb="22" eb="24">
      <t>ドシャ</t>
    </rPh>
    <rPh sb="24" eb="25">
      <t>トウ</t>
    </rPh>
    <rPh sb="28" eb="30">
      <t>カクニン</t>
    </rPh>
    <phoneticPr fontId="3"/>
  </si>
  <si>
    <t>⑦場所打杭について、トレミー管をコンクリート内に２ｍ以上挿入して施工していることが確認できる。</t>
    <rPh sb="1" eb="3">
      <t>バショ</t>
    </rPh>
    <rPh sb="3" eb="4">
      <t>ウ</t>
    </rPh>
    <rPh sb="4" eb="5">
      <t>クイ</t>
    </rPh>
    <rPh sb="14" eb="15">
      <t>カン</t>
    </rPh>
    <rPh sb="22" eb="23">
      <t>ナイ</t>
    </rPh>
    <rPh sb="26" eb="28">
      <t>イジョウ</t>
    </rPh>
    <rPh sb="28" eb="30">
      <t>ソウニュウ</t>
    </rPh>
    <rPh sb="32" eb="34">
      <t>セコウ</t>
    </rPh>
    <rPh sb="41" eb="43">
      <t>カクニン</t>
    </rPh>
    <phoneticPr fontId="3"/>
  </si>
  <si>
    <t>⑧掘削深度、排出土砂、孔内水位の変動及び安定液を用いる場合の孔内の安定液濃度及び比重等が、設計図書を満足していることが確認できる。</t>
    <rPh sb="1" eb="3">
      <t>クッサク</t>
    </rPh>
    <rPh sb="3" eb="5">
      <t>シンド</t>
    </rPh>
    <rPh sb="6" eb="8">
      <t>ハイシュツ</t>
    </rPh>
    <rPh sb="8" eb="10">
      <t>ドシャ</t>
    </rPh>
    <rPh sb="11" eb="12">
      <t>コウ</t>
    </rPh>
    <rPh sb="12" eb="13">
      <t>ナイ</t>
    </rPh>
    <rPh sb="13" eb="15">
      <t>スイイ</t>
    </rPh>
    <rPh sb="16" eb="18">
      <t>ヘンドウ</t>
    </rPh>
    <rPh sb="18" eb="19">
      <t>オヨ</t>
    </rPh>
    <rPh sb="20" eb="22">
      <t>アンテイ</t>
    </rPh>
    <rPh sb="22" eb="23">
      <t>エキ</t>
    </rPh>
    <rPh sb="24" eb="25">
      <t>モチ</t>
    </rPh>
    <rPh sb="27" eb="29">
      <t>バアイ</t>
    </rPh>
    <rPh sb="30" eb="31">
      <t>コウ</t>
    </rPh>
    <rPh sb="31" eb="32">
      <t>ナイ</t>
    </rPh>
    <rPh sb="33" eb="35">
      <t>アンテイ</t>
    </rPh>
    <rPh sb="35" eb="36">
      <t>エキ</t>
    </rPh>
    <rPh sb="36" eb="38">
      <t>ノウド</t>
    </rPh>
    <rPh sb="38" eb="39">
      <t>オヨ</t>
    </rPh>
    <rPh sb="40" eb="42">
      <t>ヒジュウ</t>
    </rPh>
    <rPh sb="42" eb="43">
      <t>トウ</t>
    </rPh>
    <rPh sb="45" eb="47">
      <t>セッケイ</t>
    </rPh>
    <rPh sb="47" eb="49">
      <t>トショ</t>
    </rPh>
    <rPh sb="50" eb="52">
      <t>マンゾク</t>
    </rPh>
    <rPh sb="59" eb="61">
      <t>カクニン</t>
    </rPh>
    <phoneticPr fontId="3"/>
  </si>
  <si>
    <t>⑨配筋、スペーサーの配置及びコンクリート打設等が、設計図書の仕様を満足していることが確認できる。</t>
    <rPh sb="1" eb="3">
      <t>ハイキン</t>
    </rPh>
    <rPh sb="10" eb="12">
      <t>ハイチ</t>
    </rPh>
    <rPh sb="12" eb="13">
      <t>オヨ</t>
    </rPh>
    <rPh sb="20" eb="22">
      <t>ダセツ</t>
    </rPh>
    <rPh sb="22" eb="23">
      <t>トウ</t>
    </rPh>
    <rPh sb="25" eb="27">
      <t>セッケイ</t>
    </rPh>
    <rPh sb="27" eb="29">
      <t>トショ</t>
    </rPh>
    <rPh sb="30" eb="32">
      <t>シヨウ</t>
    </rPh>
    <rPh sb="33" eb="35">
      <t>マンゾク</t>
    </rPh>
    <rPh sb="42" eb="44">
      <t>カクニン</t>
    </rPh>
    <phoneticPr fontId="3"/>
  </si>
  <si>
    <t>⑩ライナープレートの組み立てにあたり、偏心と歪みに配慮して施工していることが確認できる。</t>
    <rPh sb="10" eb="11">
      <t>ク</t>
    </rPh>
    <rPh sb="12" eb="13">
      <t>タ</t>
    </rPh>
    <rPh sb="19" eb="21">
      <t>ヘンシン</t>
    </rPh>
    <rPh sb="22" eb="23">
      <t>ユガ</t>
    </rPh>
    <rPh sb="25" eb="27">
      <t>ハイリョ</t>
    </rPh>
    <rPh sb="29" eb="31">
      <t>セコウ</t>
    </rPh>
    <rPh sb="38" eb="40">
      <t>カクニン</t>
    </rPh>
    <phoneticPr fontId="3"/>
  </si>
  <si>
    <t>⑪裏込材注入の圧力などが施工記録により確認できる。</t>
    <rPh sb="1" eb="3">
      <t>ウラゴ</t>
    </rPh>
    <rPh sb="3" eb="4">
      <t>ザイ</t>
    </rPh>
    <rPh sb="4" eb="6">
      <t>チュウニュウ</t>
    </rPh>
    <rPh sb="7" eb="9">
      <t>アツリョク</t>
    </rPh>
    <rPh sb="12" eb="14">
      <t>セコウ</t>
    </rPh>
    <rPh sb="14" eb="16">
      <t>キロク</t>
    </rPh>
    <rPh sb="19" eb="21">
      <t>カクニン</t>
    </rPh>
    <phoneticPr fontId="3"/>
  </si>
  <si>
    <t>⑫強度確認、セメントミルクの比重管理などの品質に係わる事項の管理資料を整理していることが確認できる。</t>
    <rPh sb="1" eb="3">
      <t>キョウド</t>
    </rPh>
    <rPh sb="3" eb="5">
      <t>カクニン</t>
    </rPh>
    <rPh sb="14" eb="16">
      <t>ヒジュウ</t>
    </rPh>
    <rPh sb="16" eb="18">
      <t>カンリ</t>
    </rPh>
    <rPh sb="21" eb="23">
      <t>ヒンシツ</t>
    </rPh>
    <rPh sb="24" eb="25">
      <t>カカ</t>
    </rPh>
    <rPh sb="27" eb="29">
      <t>ジコウ</t>
    </rPh>
    <rPh sb="30" eb="32">
      <t>カンリ</t>
    </rPh>
    <rPh sb="32" eb="34">
      <t>シリョウ</t>
    </rPh>
    <rPh sb="35" eb="37">
      <t>セイリ</t>
    </rPh>
    <rPh sb="44" eb="46">
      <t>カクニン</t>
    </rPh>
    <phoneticPr fontId="3"/>
  </si>
  <si>
    <t>①土工関係の仕上げが良い。</t>
    <rPh sb="1" eb="3">
      <t>ドコウ</t>
    </rPh>
    <rPh sb="3" eb="5">
      <t>カンケイ</t>
    </rPh>
    <rPh sb="6" eb="8">
      <t>シア</t>
    </rPh>
    <rPh sb="10" eb="11">
      <t>ヨ</t>
    </rPh>
    <phoneticPr fontId="3"/>
  </si>
  <si>
    <t>③端部及び天端の仕上げが良い。</t>
    <rPh sb="1" eb="3">
      <t>タンブ</t>
    </rPh>
    <rPh sb="3" eb="4">
      <t>オヨ</t>
    </rPh>
    <rPh sb="5" eb="7">
      <t>テンバ</t>
    </rPh>
    <rPh sb="8" eb="10">
      <t>シア</t>
    </rPh>
    <rPh sb="12" eb="13">
      <t>ヨ</t>
    </rPh>
    <phoneticPr fontId="3"/>
  </si>
  <si>
    <t xml:space="preserve">別表－３⑫                                                                                                                                                                                  </t>
    <rPh sb="0" eb="2">
      <t>ベッピョウ</t>
    </rPh>
    <phoneticPr fontId="3"/>
  </si>
  <si>
    <t>①コンクリートの圧縮強度を管理し、必要な強度に達した後に型枠及び支保工の取り外しを行っていることが確認できる。</t>
    <rPh sb="8" eb="10">
      <t>アッシュク</t>
    </rPh>
    <rPh sb="10" eb="12">
      <t>キョウド</t>
    </rPh>
    <rPh sb="13" eb="15">
      <t>カンリ</t>
    </rPh>
    <rPh sb="17" eb="19">
      <t>ヒツヨウ</t>
    </rPh>
    <rPh sb="20" eb="22">
      <t>キョウド</t>
    </rPh>
    <rPh sb="23" eb="24">
      <t>タッ</t>
    </rPh>
    <rPh sb="26" eb="27">
      <t>アト</t>
    </rPh>
    <rPh sb="28" eb="30">
      <t>カタワク</t>
    </rPh>
    <rPh sb="30" eb="31">
      <t>オヨ</t>
    </rPh>
    <rPh sb="32" eb="34">
      <t>シホ</t>
    </rPh>
    <rPh sb="34" eb="35">
      <t>コウ</t>
    </rPh>
    <rPh sb="36" eb="37">
      <t>ト</t>
    </rPh>
    <rPh sb="38" eb="39">
      <t>ハズ</t>
    </rPh>
    <rPh sb="41" eb="42">
      <t>オコナ</t>
    </rPh>
    <rPh sb="49" eb="51">
      <t>カクニン</t>
    </rPh>
    <phoneticPr fontId="3"/>
  </si>
  <si>
    <t>②運搬、打設、締め固めが、気象条件に適しており、設計図書の仕様を満足していることが確認できる。</t>
    <rPh sb="1" eb="3">
      <t>ウンパン</t>
    </rPh>
    <rPh sb="4" eb="6">
      <t>ダセツ</t>
    </rPh>
    <rPh sb="7" eb="8">
      <t>シ</t>
    </rPh>
    <rPh sb="9" eb="10">
      <t>ガタ</t>
    </rPh>
    <rPh sb="13" eb="15">
      <t>キショウ</t>
    </rPh>
    <rPh sb="15" eb="17">
      <t>ジョウケン</t>
    </rPh>
    <rPh sb="18" eb="19">
      <t>テキ</t>
    </rPh>
    <rPh sb="24" eb="26">
      <t>セッケイ</t>
    </rPh>
    <rPh sb="26" eb="28">
      <t>トショ</t>
    </rPh>
    <rPh sb="29" eb="31">
      <t>シヨウ</t>
    </rPh>
    <rPh sb="32" eb="34">
      <t>マンゾク</t>
    </rPh>
    <rPh sb="41" eb="43">
      <t>カクニン</t>
    </rPh>
    <phoneticPr fontId="3"/>
  </si>
  <si>
    <t>③圧縮強度試験に使用したコンクリート供試体が当該現場の供試体であることが確認できる。</t>
    <rPh sb="1" eb="3">
      <t>アッシュク</t>
    </rPh>
    <rPh sb="3" eb="5">
      <t>キョウド</t>
    </rPh>
    <rPh sb="5" eb="7">
      <t>シケン</t>
    </rPh>
    <rPh sb="8" eb="10">
      <t>シヨウ</t>
    </rPh>
    <rPh sb="18" eb="19">
      <t>キョウ</t>
    </rPh>
    <rPh sb="22" eb="24">
      <t>トウガイ</t>
    </rPh>
    <rPh sb="24" eb="26">
      <t>ゲンバ</t>
    </rPh>
    <rPh sb="27" eb="30">
      <t>キョウシタイ</t>
    </rPh>
    <rPh sb="36" eb="38">
      <t>カクニン</t>
    </rPh>
    <phoneticPr fontId="3"/>
  </si>
  <si>
    <t>④コンクリートブロックの転置及び仮置にあたって、強度確認を行っている。</t>
    <rPh sb="12" eb="14">
      <t>テンチ</t>
    </rPh>
    <rPh sb="14" eb="15">
      <t>オヨ</t>
    </rPh>
    <rPh sb="16" eb="17">
      <t>カリ</t>
    </rPh>
    <rPh sb="17" eb="18">
      <t>チ</t>
    </rPh>
    <rPh sb="24" eb="26">
      <t>キョウド</t>
    </rPh>
    <rPh sb="26" eb="28">
      <t>カクニン</t>
    </rPh>
    <rPh sb="29" eb="30">
      <t>オコナ</t>
    </rPh>
    <phoneticPr fontId="3"/>
  </si>
  <si>
    <t>⑤転倒や崩壊等が無いようコンクリートブロックの仮置を行っていることが確認できる。</t>
    <rPh sb="1" eb="3">
      <t>テントウ</t>
    </rPh>
    <rPh sb="4" eb="6">
      <t>ホウカイ</t>
    </rPh>
    <rPh sb="6" eb="7">
      <t>トウ</t>
    </rPh>
    <rPh sb="8" eb="9">
      <t>ナ</t>
    </rPh>
    <rPh sb="23" eb="25">
      <t>カリオ</t>
    </rPh>
    <rPh sb="26" eb="27">
      <t>オコナ</t>
    </rPh>
    <rPh sb="34" eb="36">
      <t>カクニン</t>
    </rPh>
    <phoneticPr fontId="3"/>
  </si>
  <si>
    <t>⑥捨石基礎の均し面を平坦に仕上げていることが確認できる。</t>
    <rPh sb="1" eb="2">
      <t>ス</t>
    </rPh>
    <rPh sb="2" eb="3">
      <t>イシ</t>
    </rPh>
    <rPh sb="3" eb="5">
      <t>キソ</t>
    </rPh>
    <rPh sb="6" eb="7">
      <t>ナラ</t>
    </rPh>
    <rPh sb="8" eb="9">
      <t>メン</t>
    </rPh>
    <rPh sb="10" eb="12">
      <t>ヘイタン</t>
    </rPh>
    <rPh sb="13" eb="15">
      <t>シア</t>
    </rPh>
    <rPh sb="22" eb="24">
      <t>カクニン</t>
    </rPh>
    <phoneticPr fontId="3"/>
  </si>
  <si>
    <t>⑦工事期間中、１日１回は潮位観測を実施して記録していることが確認できる。</t>
    <rPh sb="1" eb="3">
      <t>コウジ</t>
    </rPh>
    <rPh sb="3" eb="6">
      <t>キカンチュウ</t>
    </rPh>
    <rPh sb="8" eb="9">
      <t>ニチ</t>
    </rPh>
    <rPh sb="10" eb="11">
      <t>カイ</t>
    </rPh>
    <rPh sb="12" eb="14">
      <t>チョウイ</t>
    </rPh>
    <rPh sb="14" eb="16">
      <t>カンソク</t>
    </rPh>
    <rPh sb="17" eb="19">
      <t>ジッシ</t>
    </rPh>
    <rPh sb="21" eb="23">
      <t>キロク</t>
    </rPh>
    <rPh sb="30" eb="32">
      <t>カクニン</t>
    </rPh>
    <phoneticPr fontId="3"/>
  </si>
  <si>
    <t>⑨その他　〔理由：</t>
    <rPh sb="6" eb="8">
      <t>リユウ</t>
    </rPh>
    <phoneticPr fontId="3"/>
  </si>
  <si>
    <t>③天端仕上げ、端部仕上げ等が良い。</t>
    <rPh sb="1" eb="3">
      <t>テンバ</t>
    </rPh>
    <rPh sb="3" eb="5">
      <t>シア</t>
    </rPh>
    <rPh sb="7" eb="9">
      <t>タンブ</t>
    </rPh>
    <rPh sb="9" eb="11">
      <t>シア</t>
    </rPh>
    <rPh sb="12" eb="13">
      <t>トウ</t>
    </rPh>
    <rPh sb="14" eb="15">
      <t>ヨ</t>
    </rPh>
    <phoneticPr fontId="3"/>
  </si>
  <si>
    <t>⑥全体的な美観が良い。</t>
    <rPh sb="1" eb="4">
      <t>ゼンタイテキ</t>
    </rPh>
    <rPh sb="5" eb="7">
      <t>ビカン</t>
    </rPh>
    <rPh sb="8" eb="9">
      <t>ヨ</t>
    </rPh>
    <phoneticPr fontId="3"/>
  </si>
  <si>
    <t xml:space="preserve">別表－３⑬                                                                                                                                                                                  </t>
    <rPh sb="0" eb="2">
      <t>ベッピョウ</t>
    </rPh>
    <phoneticPr fontId="3"/>
  </si>
  <si>
    <t>①コンクリートの配合試験及び試験練りを行っており、コンクリートの品質（強度、w/c、最大骨材粒径、塩化物総量、単位水量、アルカリ骨材反応抑制等）が確認できる。</t>
    <rPh sb="8" eb="10">
      <t>ハイゴウ</t>
    </rPh>
    <rPh sb="10" eb="12">
      <t>シケン</t>
    </rPh>
    <rPh sb="12" eb="13">
      <t>オヨ</t>
    </rPh>
    <rPh sb="14" eb="16">
      <t>シケン</t>
    </rPh>
    <rPh sb="16" eb="17">
      <t>ネ</t>
    </rPh>
    <rPh sb="19" eb="20">
      <t>オコナ</t>
    </rPh>
    <rPh sb="32" eb="34">
      <t>ヒンシツ</t>
    </rPh>
    <rPh sb="35" eb="37">
      <t>キョウド</t>
    </rPh>
    <rPh sb="42" eb="44">
      <t>サイダイ</t>
    </rPh>
    <rPh sb="44" eb="46">
      <t>コツザイ</t>
    </rPh>
    <rPh sb="46" eb="48">
      <t>リュウケイ</t>
    </rPh>
    <rPh sb="49" eb="52">
      <t>エンカブツ</t>
    </rPh>
    <rPh sb="52" eb="54">
      <t>ソウリョウ</t>
    </rPh>
    <rPh sb="55" eb="57">
      <t>タンイ</t>
    </rPh>
    <rPh sb="57" eb="59">
      <t>スイリョウ</t>
    </rPh>
    <rPh sb="64" eb="66">
      <t>コツザイ</t>
    </rPh>
    <rPh sb="66" eb="68">
      <t>ハンノウ</t>
    </rPh>
    <rPh sb="68" eb="70">
      <t>ヨクセイ</t>
    </rPh>
    <rPh sb="70" eb="71">
      <t>トウ</t>
    </rPh>
    <rPh sb="73" eb="75">
      <t>カクニン</t>
    </rPh>
    <phoneticPr fontId="3"/>
  </si>
  <si>
    <t>⑤コンクリートの圧縮強度を管理して、必要な強度に達した後に型枠及び支保工の取り外しを行っていることが確認できる。</t>
    <rPh sb="8" eb="10">
      <t>アッシュク</t>
    </rPh>
    <rPh sb="10" eb="12">
      <t>キョウド</t>
    </rPh>
    <rPh sb="13" eb="15">
      <t>カンリ</t>
    </rPh>
    <rPh sb="18" eb="20">
      <t>ヒツヨウ</t>
    </rPh>
    <rPh sb="21" eb="23">
      <t>キョウド</t>
    </rPh>
    <rPh sb="24" eb="25">
      <t>タッ</t>
    </rPh>
    <rPh sb="27" eb="28">
      <t>アト</t>
    </rPh>
    <rPh sb="29" eb="31">
      <t>カタワク</t>
    </rPh>
    <rPh sb="31" eb="32">
      <t>オヨ</t>
    </rPh>
    <rPh sb="33" eb="36">
      <t>シホコウ</t>
    </rPh>
    <rPh sb="37" eb="38">
      <t>ト</t>
    </rPh>
    <rPh sb="39" eb="40">
      <t>ハズ</t>
    </rPh>
    <rPh sb="42" eb="43">
      <t>オコナ</t>
    </rPh>
    <rPh sb="50" eb="52">
      <t>カクニン</t>
    </rPh>
    <phoneticPr fontId="3"/>
  </si>
  <si>
    <t>⑦鉄筋の引張強度及び曲げ強度の試験値が、設計図書の仕様を満足していることが確認できる。</t>
    <rPh sb="1" eb="3">
      <t>テッキン</t>
    </rPh>
    <rPh sb="4" eb="6">
      <t>ヒッパリ</t>
    </rPh>
    <rPh sb="6" eb="8">
      <t>キョウド</t>
    </rPh>
    <rPh sb="8" eb="9">
      <t>オヨ</t>
    </rPh>
    <rPh sb="10" eb="11">
      <t>マ</t>
    </rPh>
    <rPh sb="12" eb="14">
      <t>キョウド</t>
    </rPh>
    <rPh sb="15" eb="17">
      <t>シケン</t>
    </rPh>
    <rPh sb="17" eb="18">
      <t>アタイ</t>
    </rPh>
    <rPh sb="20" eb="22">
      <t>セッケイ</t>
    </rPh>
    <rPh sb="22" eb="24">
      <t>トショ</t>
    </rPh>
    <rPh sb="25" eb="27">
      <t>シヨウ</t>
    </rPh>
    <rPh sb="28" eb="30">
      <t>マンゾク</t>
    </rPh>
    <rPh sb="37" eb="39">
      <t>カクニン</t>
    </rPh>
    <phoneticPr fontId="3"/>
  </si>
  <si>
    <t>⑧コンクリート打設までにさび、どろ、油等の有害物が鉄筋に付着しないよう管理していることが確認できる。</t>
    <rPh sb="7" eb="9">
      <t>ダセツ</t>
    </rPh>
    <rPh sb="18" eb="19">
      <t>アブラ</t>
    </rPh>
    <rPh sb="19" eb="20">
      <t>トウ</t>
    </rPh>
    <rPh sb="21" eb="24">
      <t>ユウガイブツ</t>
    </rPh>
    <rPh sb="25" eb="27">
      <t>テッキン</t>
    </rPh>
    <rPh sb="28" eb="30">
      <t>フチャク</t>
    </rPh>
    <rPh sb="35" eb="37">
      <t>カンリ</t>
    </rPh>
    <rPh sb="44" eb="46">
      <t>カクニン</t>
    </rPh>
    <phoneticPr fontId="3"/>
  </si>
  <si>
    <t>⑨圧接作業にあたり、作業員の技量確認を行っていることが確認できる。</t>
    <rPh sb="1" eb="3">
      <t>アッセツ</t>
    </rPh>
    <rPh sb="3" eb="5">
      <t>サギョウ</t>
    </rPh>
    <rPh sb="10" eb="13">
      <t>サギョウイン</t>
    </rPh>
    <rPh sb="14" eb="16">
      <t>ギリョウ</t>
    </rPh>
    <rPh sb="16" eb="18">
      <t>カクニン</t>
    </rPh>
    <rPh sb="19" eb="20">
      <t>オコナ</t>
    </rPh>
    <rPh sb="27" eb="29">
      <t>カクニン</t>
    </rPh>
    <phoneticPr fontId="3"/>
  </si>
  <si>
    <t>⑩鉄筋の組立及び加工が、設計図書の仕様を満足していることが確認できる。</t>
    <rPh sb="1" eb="3">
      <t>テッキン</t>
    </rPh>
    <rPh sb="4" eb="5">
      <t>ク</t>
    </rPh>
    <rPh sb="5" eb="6">
      <t>タ</t>
    </rPh>
    <rPh sb="6" eb="7">
      <t>オヨ</t>
    </rPh>
    <rPh sb="8" eb="10">
      <t>カコウ</t>
    </rPh>
    <rPh sb="12" eb="14">
      <t>セッケイ</t>
    </rPh>
    <rPh sb="14" eb="16">
      <t>トショ</t>
    </rPh>
    <rPh sb="17" eb="19">
      <t>シヨウ</t>
    </rPh>
    <rPh sb="20" eb="22">
      <t>マンゾク</t>
    </rPh>
    <rPh sb="29" eb="31">
      <t>カクニン</t>
    </rPh>
    <phoneticPr fontId="3"/>
  </si>
  <si>
    <t>⑫スペーサーの品質及び個数が、設計図書に定められた条件を満足していることが確認できる。</t>
    <rPh sb="7" eb="9">
      <t>ヒンシツ</t>
    </rPh>
    <rPh sb="9" eb="10">
      <t>オヨ</t>
    </rPh>
    <rPh sb="11" eb="13">
      <t>コスウ</t>
    </rPh>
    <rPh sb="15" eb="17">
      <t>セッケイ</t>
    </rPh>
    <rPh sb="17" eb="19">
      <t>トショ</t>
    </rPh>
    <rPh sb="20" eb="21">
      <t>サダ</t>
    </rPh>
    <rPh sb="25" eb="27">
      <t>ジョウケン</t>
    </rPh>
    <rPh sb="28" eb="30">
      <t>マンゾク</t>
    </rPh>
    <rPh sb="37" eb="39">
      <t>カクニン</t>
    </rPh>
    <phoneticPr fontId="3"/>
  </si>
  <si>
    <t>⑭使用する装置及び機器のキャリブレーションを事前に実施していることが確認できる。</t>
    <rPh sb="1" eb="3">
      <t>シヨウ</t>
    </rPh>
    <rPh sb="5" eb="7">
      <t>ソウチ</t>
    </rPh>
    <rPh sb="7" eb="8">
      <t>オヨ</t>
    </rPh>
    <rPh sb="9" eb="11">
      <t>キキ</t>
    </rPh>
    <rPh sb="22" eb="24">
      <t>ジゼン</t>
    </rPh>
    <rPh sb="25" eb="27">
      <t>ジッシ</t>
    </rPh>
    <rPh sb="34" eb="36">
      <t>カクニン</t>
    </rPh>
    <phoneticPr fontId="3"/>
  </si>
  <si>
    <t>⑯プレストレッシング時のコンクリート圧縮強度が、設計図書の仕様を満足していることが確認できる。</t>
    <rPh sb="10" eb="11">
      <t>ジ</t>
    </rPh>
    <rPh sb="18" eb="20">
      <t>アッシュク</t>
    </rPh>
    <rPh sb="20" eb="22">
      <t>キョウド</t>
    </rPh>
    <rPh sb="24" eb="26">
      <t>セッケイ</t>
    </rPh>
    <rPh sb="26" eb="28">
      <t>トショ</t>
    </rPh>
    <rPh sb="29" eb="31">
      <t>シヨウ</t>
    </rPh>
    <rPh sb="32" eb="34">
      <t>マンゾク</t>
    </rPh>
    <rPh sb="41" eb="43">
      <t>カクニン</t>
    </rPh>
    <phoneticPr fontId="3"/>
  </si>
  <si>
    <t>⑰コンクリート圧縮強度の確認は、構造物と同様な養生条件におかれた供試体を用いていることが確認できる。</t>
    <rPh sb="7" eb="9">
      <t>アッシュク</t>
    </rPh>
    <rPh sb="9" eb="11">
      <t>キョウド</t>
    </rPh>
    <rPh sb="12" eb="14">
      <t>カクニン</t>
    </rPh>
    <rPh sb="16" eb="19">
      <t>コウゾウブツ</t>
    </rPh>
    <rPh sb="20" eb="22">
      <t>ドウヨウ</t>
    </rPh>
    <rPh sb="23" eb="25">
      <t>ヨウジョウ</t>
    </rPh>
    <rPh sb="25" eb="27">
      <t>ジョウケン</t>
    </rPh>
    <rPh sb="32" eb="33">
      <t>キョウ</t>
    </rPh>
    <rPh sb="36" eb="37">
      <t>モチ</t>
    </rPh>
    <rPh sb="44" eb="46">
      <t>カクニン</t>
    </rPh>
    <phoneticPr fontId="3"/>
  </si>
  <si>
    <t>⑲その他　〔理由：</t>
    <rPh sb="6" eb="8">
      <t>リユウ</t>
    </rPh>
    <phoneticPr fontId="3"/>
  </si>
  <si>
    <t>④支承部の仕上げが良い。</t>
    <rPh sb="1" eb="2">
      <t>シ</t>
    </rPh>
    <rPh sb="2" eb="3">
      <t>ショウ</t>
    </rPh>
    <rPh sb="3" eb="4">
      <t>ブ</t>
    </rPh>
    <rPh sb="5" eb="7">
      <t>シア</t>
    </rPh>
    <rPh sb="9" eb="10">
      <t>ヨ</t>
    </rPh>
    <phoneticPr fontId="3"/>
  </si>
  <si>
    <t xml:space="preserve">別表－３⑭                                                                                                                                                                                  </t>
    <rPh sb="0" eb="2">
      <t>ベッピョウ</t>
    </rPh>
    <phoneticPr fontId="3"/>
  </si>
  <si>
    <t>①塗装作業にあたり、塗布面を十分に乾燥させて施工していることが確認できる。</t>
    <rPh sb="1" eb="3">
      <t>トソウ</t>
    </rPh>
    <rPh sb="3" eb="5">
      <t>サギョウ</t>
    </rPh>
    <rPh sb="10" eb="12">
      <t>トフ</t>
    </rPh>
    <rPh sb="12" eb="13">
      <t>メン</t>
    </rPh>
    <rPh sb="14" eb="16">
      <t>ジュウブン</t>
    </rPh>
    <rPh sb="17" eb="19">
      <t>カンソウ</t>
    </rPh>
    <rPh sb="22" eb="24">
      <t>セコウ</t>
    </rPh>
    <rPh sb="31" eb="33">
      <t>カクニン</t>
    </rPh>
    <phoneticPr fontId="3"/>
  </si>
  <si>
    <t>②ケレンを入念に実施していることが確認できる。</t>
    <rPh sb="5" eb="7">
      <t>ニュウネン</t>
    </rPh>
    <rPh sb="8" eb="10">
      <t>ジッシ</t>
    </rPh>
    <rPh sb="17" eb="19">
      <t>カクニン</t>
    </rPh>
    <phoneticPr fontId="3"/>
  </si>
  <si>
    <t>③天候状況の確認、気温及び湿度の測定を行い、塗装作業を行っていることが確認できる。</t>
    <rPh sb="1" eb="3">
      <t>テンコウ</t>
    </rPh>
    <rPh sb="3" eb="5">
      <t>ジョウキョウ</t>
    </rPh>
    <rPh sb="6" eb="8">
      <t>カクニン</t>
    </rPh>
    <rPh sb="9" eb="11">
      <t>キオン</t>
    </rPh>
    <rPh sb="11" eb="12">
      <t>オヨ</t>
    </rPh>
    <rPh sb="13" eb="15">
      <t>シツド</t>
    </rPh>
    <rPh sb="16" eb="18">
      <t>ソクテイ</t>
    </rPh>
    <rPh sb="19" eb="20">
      <t>オコナ</t>
    </rPh>
    <rPh sb="22" eb="24">
      <t>トソウ</t>
    </rPh>
    <rPh sb="24" eb="26">
      <t>サギョウ</t>
    </rPh>
    <rPh sb="27" eb="28">
      <t>オコナ</t>
    </rPh>
    <rPh sb="35" eb="37">
      <t>カクニン</t>
    </rPh>
    <phoneticPr fontId="3"/>
  </si>
  <si>
    <t>④塗料を使用前に攪拌し、容器の塗料を均一な状態にしてから使用していることが確認できる。</t>
    <rPh sb="1" eb="3">
      <t>トリョウ</t>
    </rPh>
    <rPh sb="4" eb="6">
      <t>シヨウ</t>
    </rPh>
    <rPh sb="6" eb="7">
      <t>マエ</t>
    </rPh>
    <rPh sb="8" eb="10">
      <t>カクハン</t>
    </rPh>
    <rPh sb="12" eb="14">
      <t>ヨウキ</t>
    </rPh>
    <rPh sb="15" eb="17">
      <t>トリョウ</t>
    </rPh>
    <rPh sb="18" eb="20">
      <t>キンイツ</t>
    </rPh>
    <rPh sb="21" eb="23">
      <t>ジョウタイ</t>
    </rPh>
    <rPh sb="28" eb="30">
      <t>シヨウ</t>
    </rPh>
    <rPh sb="37" eb="39">
      <t>カクニン</t>
    </rPh>
    <phoneticPr fontId="3"/>
  </si>
  <si>
    <t>⑤鋼材表面及び被塗装面の汚れ、油類等を除去し塗装を行っていることが確認できる。</t>
    <rPh sb="1" eb="3">
      <t>コウザイ</t>
    </rPh>
    <rPh sb="3" eb="5">
      <t>ヒョウメン</t>
    </rPh>
    <rPh sb="5" eb="6">
      <t>オヨ</t>
    </rPh>
    <rPh sb="7" eb="8">
      <t>ヒ</t>
    </rPh>
    <rPh sb="8" eb="10">
      <t>トソウ</t>
    </rPh>
    <rPh sb="10" eb="11">
      <t>メン</t>
    </rPh>
    <rPh sb="12" eb="13">
      <t>ヨゴ</t>
    </rPh>
    <rPh sb="15" eb="16">
      <t>アブラ</t>
    </rPh>
    <rPh sb="16" eb="17">
      <t>ルイ</t>
    </rPh>
    <rPh sb="17" eb="18">
      <t>トウ</t>
    </rPh>
    <rPh sb="19" eb="21">
      <t>ジョキョ</t>
    </rPh>
    <rPh sb="22" eb="24">
      <t>トソウ</t>
    </rPh>
    <rPh sb="25" eb="26">
      <t>オコナ</t>
    </rPh>
    <rPh sb="33" eb="35">
      <t>カクニン</t>
    </rPh>
    <phoneticPr fontId="3"/>
  </si>
  <si>
    <t>⑥塗料の空缶管理について写真等で確実に空であることが確認できる。</t>
    <rPh sb="1" eb="3">
      <t>トリョウ</t>
    </rPh>
    <rPh sb="4" eb="5">
      <t>ア</t>
    </rPh>
    <rPh sb="5" eb="6">
      <t>カン</t>
    </rPh>
    <rPh sb="6" eb="8">
      <t>カンリ</t>
    </rPh>
    <rPh sb="12" eb="14">
      <t>シャシン</t>
    </rPh>
    <rPh sb="14" eb="15">
      <t>トウ</t>
    </rPh>
    <rPh sb="16" eb="18">
      <t>カクジツ</t>
    </rPh>
    <rPh sb="19" eb="20">
      <t>カラ</t>
    </rPh>
    <rPh sb="26" eb="28">
      <t>カクニン</t>
    </rPh>
    <phoneticPr fontId="3"/>
  </si>
  <si>
    <t>①塗装の均一性が良い。</t>
    <rPh sb="1" eb="3">
      <t>トソウ</t>
    </rPh>
    <rPh sb="4" eb="6">
      <t>キンイツ</t>
    </rPh>
    <rPh sb="6" eb="7">
      <t>セイ</t>
    </rPh>
    <rPh sb="8" eb="9">
      <t>ヨ</t>
    </rPh>
    <phoneticPr fontId="3"/>
  </si>
  <si>
    <t>②細部まできめ細かな施工がされている。</t>
    <rPh sb="1" eb="3">
      <t>サイブ</t>
    </rPh>
    <rPh sb="7" eb="8">
      <t>コマ</t>
    </rPh>
    <rPh sb="10" eb="12">
      <t>セコウ</t>
    </rPh>
    <phoneticPr fontId="3"/>
  </si>
  <si>
    <t>③補修箇所が無い。</t>
    <rPh sb="1" eb="3">
      <t>ホシュウ</t>
    </rPh>
    <rPh sb="3" eb="5">
      <t>カショ</t>
    </rPh>
    <rPh sb="6" eb="7">
      <t>ナ</t>
    </rPh>
    <phoneticPr fontId="3"/>
  </si>
  <si>
    <t>④ケレンの施工状況が良好である。</t>
    <rPh sb="5" eb="7">
      <t>セコウ</t>
    </rPh>
    <rPh sb="7" eb="9">
      <t>ジョウキョウ</t>
    </rPh>
    <rPh sb="10" eb="12">
      <t>リョウコウ</t>
    </rPh>
    <phoneticPr fontId="3"/>
  </si>
  <si>
    <t>⑧溶接部、ボルトの接合部分、構造の複雑な部分について、必要な塗膜厚を確保していることが確認できる。</t>
    <rPh sb="1" eb="3">
      <t>ヨウセツ</t>
    </rPh>
    <rPh sb="3" eb="4">
      <t>ブ</t>
    </rPh>
    <rPh sb="9" eb="11">
      <t>セツゴウ</t>
    </rPh>
    <rPh sb="11" eb="13">
      <t>ブブン</t>
    </rPh>
    <rPh sb="14" eb="16">
      <t>コウゾウ</t>
    </rPh>
    <rPh sb="17" eb="19">
      <t>フクザツ</t>
    </rPh>
    <rPh sb="20" eb="22">
      <t>ブブン</t>
    </rPh>
    <rPh sb="27" eb="29">
      <t>ヒツヨウ</t>
    </rPh>
    <rPh sb="30" eb="32">
      <t>トマク</t>
    </rPh>
    <rPh sb="32" eb="33">
      <t>アツ</t>
    </rPh>
    <rPh sb="34" eb="36">
      <t>カクホ</t>
    </rPh>
    <rPh sb="43" eb="45">
      <t>カクニン</t>
    </rPh>
    <phoneticPr fontId="3"/>
  </si>
  <si>
    <t>⑨塗料の品質が出荷証明書、塗料成績表により、製造年月日、ロット番号、色彩、数量が確認できる。</t>
    <rPh sb="1" eb="3">
      <t>トリョウ</t>
    </rPh>
    <rPh sb="4" eb="6">
      <t>ヒンシツ</t>
    </rPh>
    <rPh sb="7" eb="9">
      <t>シュッカ</t>
    </rPh>
    <rPh sb="9" eb="12">
      <t>ショウメイショ</t>
    </rPh>
    <rPh sb="13" eb="15">
      <t>トリョウ</t>
    </rPh>
    <rPh sb="15" eb="17">
      <t>セイセキ</t>
    </rPh>
    <rPh sb="17" eb="18">
      <t>ヒョウ</t>
    </rPh>
    <rPh sb="22" eb="24">
      <t>セイゾウ</t>
    </rPh>
    <rPh sb="24" eb="27">
      <t>ネンガッピ</t>
    </rPh>
    <rPh sb="31" eb="33">
      <t>バンゴウ</t>
    </rPh>
    <rPh sb="34" eb="36">
      <t>シキサイ</t>
    </rPh>
    <rPh sb="37" eb="39">
      <t>スウリョウ</t>
    </rPh>
    <rPh sb="40" eb="42">
      <t>カクニン</t>
    </rPh>
    <phoneticPr fontId="3"/>
  </si>
  <si>
    <t>①活着が促されるよう管理していることが確認できる。</t>
    <rPh sb="1" eb="3">
      <t>カッチャク</t>
    </rPh>
    <rPh sb="4" eb="5">
      <t>ウナガ</t>
    </rPh>
    <rPh sb="10" eb="12">
      <t>カンリ</t>
    </rPh>
    <rPh sb="19" eb="21">
      <t>カクニン</t>
    </rPh>
    <phoneticPr fontId="3"/>
  </si>
  <si>
    <t>①樹木の活着状況が良い。</t>
    <rPh sb="1" eb="3">
      <t>ジュモク</t>
    </rPh>
    <rPh sb="4" eb="6">
      <t>カッチャク</t>
    </rPh>
    <rPh sb="6" eb="8">
      <t>ジョウキョウ</t>
    </rPh>
    <rPh sb="9" eb="10">
      <t>ヨ</t>
    </rPh>
    <phoneticPr fontId="3"/>
  </si>
  <si>
    <t>②支柱の取り付けがきめ細かく施工されている。</t>
    <rPh sb="1" eb="3">
      <t>シチュウ</t>
    </rPh>
    <rPh sb="4" eb="5">
      <t>ト</t>
    </rPh>
    <rPh sb="6" eb="7">
      <t>ツ</t>
    </rPh>
    <rPh sb="11" eb="12">
      <t>コマ</t>
    </rPh>
    <rPh sb="14" eb="16">
      <t>セコウ</t>
    </rPh>
    <phoneticPr fontId="3"/>
  </si>
  <si>
    <t>③支柱の取り付けが堅固である。</t>
    <rPh sb="1" eb="3">
      <t>シチュウ</t>
    </rPh>
    <rPh sb="4" eb="5">
      <t>ト</t>
    </rPh>
    <rPh sb="6" eb="7">
      <t>ツ</t>
    </rPh>
    <rPh sb="9" eb="10">
      <t>ケン</t>
    </rPh>
    <rPh sb="10" eb="11">
      <t>カタ</t>
    </rPh>
    <phoneticPr fontId="3"/>
  </si>
  <si>
    <t>②防護柵等の床掘りの仕上がり面において、地山の乱れや不陸が生じないように施工していることが確認できる。</t>
    <rPh sb="1" eb="4">
      <t>ボウゴサク</t>
    </rPh>
    <rPh sb="4" eb="5">
      <t>トウ</t>
    </rPh>
    <rPh sb="6" eb="8">
      <t>トコボリ</t>
    </rPh>
    <rPh sb="10" eb="12">
      <t>シア</t>
    </rPh>
    <rPh sb="14" eb="15">
      <t>メン</t>
    </rPh>
    <rPh sb="20" eb="22">
      <t>ジヤマ</t>
    </rPh>
    <rPh sb="23" eb="24">
      <t>ミダ</t>
    </rPh>
    <rPh sb="26" eb="28">
      <t>フリク</t>
    </rPh>
    <rPh sb="29" eb="30">
      <t>ショウ</t>
    </rPh>
    <rPh sb="36" eb="38">
      <t>セコウ</t>
    </rPh>
    <rPh sb="45" eb="47">
      <t>カクニン</t>
    </rPh>
    <phoneticPr fontId="3"/>
  </si>
  <si>
    <t>③防護柵等の基礎工の施工にあたって、無筋及び鉄筋コンクリートの規定を満足していることが確認できる。</t>
    <rPh sb="1" eb="4">
      <t>ボウゴサク</t>
    </rPh>
    <rPh sb="4" eb="5">
      <t>トウ</t>
    </rPh>
    <rPh sb="6" eb="8">
      <t>キソ</t>
    </rPh>
    <rPh sb="8" eb="9">
      <t>コウ</t>
    </rPh>
    <rPh sb="10" eb="12">
      <t>セコウ</t>
    </rPh>
    <rPh sb="18" eb="20">
      <t>ムキン</t>
    </rPh>
    <rPh sb="20" eb="21">
      <t>オヨ</t>
    </rPh>
    <rPh sb="22" eb="24">
      <t>テッキン</t>
    </rPh>
    <rPh sb="31" eb="33">
      <t>キテイ</t>
    </rPh>
    <rPh sb="34" eb="36">
      <t>マンゾク</t>
    </rPh>
    <rPh sb="43" eb="45">
      <t>カクニン</t>
    </rPh>
    <phoneticPr fontId="3"/>
  </si>
  <si>
    <t>⑤基礎設置箇所について地盤の地耐力を把握して、施工していることが確認できる。</t>
    <rPh sb="1" eb="3">
      <t>キソ</t>
    </rPh>
    <rPh sb="3" eb="5">
      <t>セッチ</t>
    </rPh>
    <rPh sb="5" eb="7">
      <t>カショ</t>
    </rPh>
    <rPh sb="11" eb="13">
      <t>ジバン</t>
    </rPh>
    <rPh sb="14" eb="17">
      <t>チタイリョク</t>
    </rPh>
    <rPh sb="18" eb="20">
      <t>ハアク</t>
    </rPh>
    <rPh sb="23" eb="25">
      <t>セコウ</t>
    </rPh>
    <rPh sb="32" eb="34">
      <t>カクニン</t>
    </rPh>
    <phoneticPr fontId="3"/>
  </si>
  <si>
    <t>⑥防護柵の支柱の根入長が、設計図書の仕様を満足していることが確認できる。</t>
    <rPh sb="1" eb="4">
      <t>ボウゴサク</t>
    </rPh>
    <rPh sb="5" eb="7">
      <t>シチュウ</t>
    </rPh>
    <rPh sb="8" eb="10">
      <t>ネイ</t>
    </rPh>
    <rPh sb="10" eb="11">
      <t>チョウ</t>
    </rPh>
    <rPh sb="13" eb="15">
      <t>セッケイ</t>
    </rPh>
    <rPh sb="15" eb="17">
      <t>トショ</t>
    </rPh>
    <rPh sb="18" eb="20">
      <t>シヨウ</t>
    </rPh>
    <rPh sb="21" eb="23">
      <t>マンゾク</t>
    </rPh>
    <rPh sb="30" eb="32">
      <t>カクニン</t>
    </rPh>
    <phoneticPr fontId="3"/>
  </si>
  <si>
    <t>⑧ガードケーブルの端末支柱を土中に設置する場合、打設したコンクリートが設計図書に定められた強度以上であることが確認できる。</t>
    <rPh sb="9" eb="11">
      <t>タンマツ</t>
    </rPh>
    <rPh sb="11" eb="13">
      <t>シチュウ</t>
    </rPh>
    <rPh sb="14" eb="16">
      <t>ドチュウ</t>
    </rPh>
    <rPh sb="17" eb="19">
      <t>セッチ</t>
    </rPh>
    <rPh sb="21" eb="23">
      <t>バアイ</t>
    </rPh>
    <rPh sb="24" eb="26">
      <t>ダセツ</t>
    </rPh>
    <rPh sb="35" eb="37">
      <t>セッケイ</t>
    </rPh>
    <rPh sb="37" eb="39">
      <t>トショ</t>
    </rPh>
    <rPh sb="40" eb="41">
      <t>サダ</t>
    </rPh>
    <rPh sb="45" eb="47">
      <t>キョウド</t>
    </rPh>
    <rPh sb="47" eb="49">
      <t>イジョウ</t>
    </rPh>
    <rPh sb="55" eb="57">
      <t>カクニン</t>
    </rPh>
    <phoneticPr fontId="3"/>
  </si>
  <si>
    <t>⑯その他　〔理由：</t>
    <rPh sb="6" eb="8">
      <t>リユウ</t>
    </rPh>
    <phoneticPr fontId="3"/>
  </si>
  <si>
    <t>⑦ガードケーブルを支柱に取り付ける場合、設計図書に定められた所定の張力を与えていることが確認できる。</t>
    <rPh sb="9" eb="11">
      <t>シチュウ</t>
    </rPh>
    <rPh sb="12" eb="13">
      <t>ト</t>
    </rPh>
    <rPh sb="14" eb="15">
      <t>ツ</t>
    </rPh>
    <rPh sb="17" eb="19">
      <t>バアイ</t>
    </rPh>
    <rPh sb="20" eb="22">
      <t>セッケイ</t>
    </rPh>
    <rPh sb="22" eb="24">
      <t>トショ</t>
    </rPh>
    <rPh sb="25" eb="26">
      <t>サダ</t>
    </rPh>
    <rPh sb="30" eb="32">
      <t>ショテイ</t>
    </rPh>
    <rPh sb="33" eb="35">
      <t>チョウリョク</t>
    </rPh>
    <rPh sb="36" eb="37">
      <t>アタ</t>
    </rPh>
    <rPh sb="44" eb="46">
      <t>カクニン</t>
    </rPh>
    <phoneticPr fontId="3"/>
  </si>
  <si>
    <t>②端部処理が良い。</t>
    <rPh sb="1" eb="3">
      <t>タンブ</t>
    </rPh>
    <rPh sb="3" eb="5">
      <t>ショリ</t>
    </rPh>
    <rPh sb="6" eb="7">
      <t>ヨ</t>
    </rPh>
    <phoneticPr fontId="3"/>
  </si>
  <si>
    <t>④既設構造物等とのすりつけが良い。</t>
    <rPh sb="1" eb="3">
      <t>キセツ</t>
    </rPh>
    <rPh sb="3" eb="5">
      <t>コウゾウ</t>
    </rPh>
    <rPh sb="5" eb="6">
      <t>ブツ</t>
    </rPh>
    <rPh sb="6" eb="7">
      <t>トウ</t>
    </rPh>
    <rPh sb="14" eb="15">
      <t>ヨ</t>
    </rPh>
    <phoneticPr fontId="3"/>
  </si>
  <si>
    <t>⑤きめ細やかに施工されている。</t>
    <rPh sb="3" eb="4">
      <t>コマ</t>
    </rPh>
    <rPh sb="7" eb="9">
      <t>セコウ</t>
    </rPh>
    <phoneticPr fontId="3"/>
  </si>
  <si>
    <t>①設置位置に配慮がある。</t>
    <rPh sb="1" eb="3">
      <t>セッチ</t>
    </rPh>
    <rPh sb="3" eb="5">
      <t>イチ</t>
    </rPh>
    <rPh sb="6" eb="8">
      <t>ハイリョ</t>
    </rPh>
    <phoneticPr fontId="3"/>
  </si>
  <si>
    <t>②標識板の向き及び角度並びにその支柱の通りが良い。</t>
    <rPh sb="1" eb="3">
      <t>ヒョウシキ</t>
    </rPh>
    <rPh sb="3" eb="4">
      <t>イタ</t>
    </rPh>
    <rPh sb="5" eb="6">
      <t>ム</t>
    </rPh>
    <rPh sb="7" eb="8">
      <t>オヨ</t>
    </rPh>
    <rPh sb="9" eb="11">
      <t>カクド</t>
    </rPh>
    <rPh sb="11" eb="12">
      <t>ナラ</t>
    </rPh>
    <rPh sb="16" eb="18">
      <t>シチュウ</t>
    </rPh>
    <rPh sb="19" eb="20">
      <t>トオ</t>
    </rPh>
    <rPh sb="22" eb="23">
      <t>ヨ</t>
    </rPh>
    <phoneticPr fontId="3"/>
  </si>
  <si>
    <t>④支柱基礎が入念に埋め戻されている。</t>
    <rPh sb="1" eb="3">
      <t>シチュウ</t>
    </rPh>
    <rPh sb="3" eb="5">
      <t>キソ</t>
    </rPh>
    <rPh sb="6" eb="8">
      <t>ニュウネン</t>
    </rPh>
    <rPh sb="9" eb="10">
      <t>ウ</t>
    </rPh>
    <rPh sb="11" eb="12">
      <t>モド</t>
    </rPh>
    <phoneticPr fontId="3"/>
  </si>
  <si>
    <t>①塗料の塗布が均一である。</t>
    <rPh sb="1" eb="3">
      <t>トリョウ</t>
    </rPh>
    <rPh sb="4" eb="6">
      <t>トフ</t>
    </rPh>
    <rPh sb="7" eb="9">
      <t>キンイツ</t>
    </rPh>
    <phoneticPr fontId="3"/>
  </si>
  <si>
    <t>②視認性が良い。</t>
    <rPh sb="1" eb="4">
      <t>シニンセイ</t>
    </rPh>
    <rPh sb="5" eb="6">
      <t>ヨ</t>
    </rPh>
    <phoneticPr fontId="3"/>
  </si>
  <si>
    <t>③接着状態が良い。</t>
    <rPh sb="1" eb="3">
      <t>セッチャク</t>
    </rPh>
    <rPh sb="3" eb="5">
      <t>ジョウタイ</t>
    </rPh>
    <rPh sb="6" eb="7">
      <t>ヨ</t>
    </rPh>
    <phoneticPr fontId="3"/>
  </si>
  <si>
    <t>④施工前の清掃が入念に実施されている。</t>
    <rPh sb="1" eb="3">
      <t>セコウ</t>
    </rPh>
    <rPh sb="3" eb="4">
      <t>マエ</t>
    </rPh>
    <rPh sb="5" eb="7">
      <t>セイソウ</t>
    </rPh>
    <rPh sb="8" eb="10">
      <t>ニュウネン</t>
    </rPh>
    <rPh sb="11" eb="13">
      <t>ジッシ</t>
    </rPh>
    <phoneticPr fontId="3"/>
  </si>
  <si>
    <t>①指定材料の規格が、品質を証明する書類で確認できる。</t>
    <rPh sb="1" eb="3">
      <t>シテイ</t>
    </rPh>
    <rPh sb="3" eb="5">
      <t>ザイリョウ</t>
    </rPh>
    <rPh sb="6" eb="8">
      <t>キカク</t>
    </rPh>
    <rPh sb="10" eb="12">
      <t>ヒンシツ</t>
    </rPh>
    <rPh sb="13" eb="15">
      <t>ショウメイ</t>
    </rPh>
    <rPh sb="17" eb="19">
      <t>ショルイ</t>
    </rPh>
    <rPh sb="20" eb="22">
      <t>カクニン</t>
    </rPh>
    <phoneticPr fontId="3"/>
  </si>
  <si>
    <t>②管路の通過試験を行っており、試験結果から全箇所が導通していることが確認できる。</t>
    <rPh sb="1" eb="3">
      <t>カンロ</t>
    </rPh>
    <rPh sb="4" eb="6">
      <t>ツウカ</t>
    </rPh>
    <rPh sb="6" eb="8">
      <t>シケン</t>
    </rPh>
    <rPh sb="9" eb="10">
      <t>オコナ</t>
    </rPh>
    <rPh sb="15" eb="17">
      <t>シケン</t>
    </rPh>
    <rPh sb="17" eb="19">
      <t>ケッカ</t>
    </rPh>
    <rPh sb="21" eb="22">
      <t>ゼン</t>
    </rPh>
    <rPh sb="22" eb="24">
      <t>カショ</t>
    </rPh>
    <rPh sb="25" eb="27">
      <t>ドウツウ</t>
    </rPh>
    <rPh sb="34" eb="36">
      <t>カクニン</t>
    </rPh>
    <phoneticPr fontId="3"/>
  </si>
  <si>
    <t>③プラント出荷時、現場到着時、舗設時等において、アスファルト混合物の温度管理を記録していることが確認できる。</t>
    <rPh sb="5" eb="7">
      <t>シュッカ</t>
    </rPh>
    <rPh sb="7" eb="8">
      <t>ジ</t>
    </rPh>
    <rPh sb="9" eb="11">
      <t>ゲンバ</t>
    </rPh>
    <rPh sb="11" eb="13">
      <t>トウチャク</t>
    </rPh>
    <rPh sb="13" eb="14">
      <t>ジ</t>
    </rPh>
    <rPh sb="15" eb="17">
      <t>ホセツ</t>
    </rPh>
    <rPh sb="17" eb="18">
      <t>ジ</t>
    </rPh>
    <rPh sb="18" eb="19">
      <t>トウ</t>
    </rPh>
    <rPh sb="30" eb="33">
      <t>コンゴウブツ</t>
    </rPh>
    <rPh sb="34" eb="36">
      <t>オンド</t>
    </rPh>
    <rPh sb="36" eb="38">
      <t>カンリ</t>
    </rPh>
    <rPh sb="39" eb="41">
      <t>キロク</t>
    </rPh>
    <rPh sb="48" eb="50">
      <t>カクニン</t>
    </rPh>
    <phoneticPr fontId="3"/>
  </si>
  <si>
    <t>⑥埋戻しにおいて、設計図書の仕様を満足していることが確認できる。</t>
    <rPh sb="1" eb="2">
      <t>ウ</t>
    </rPh>
    <rPh sb="2" eb="3">
      <t>モド</t>
    </rPh>
    <rPh sb="9" eb="11">
      <t>セッケイ</t>
    </rPh>
    <rPh sb="11" eb="13">
      <t>トショ</t>
    </rPh>
    <rPh sb="14" eb="16">
      <t>シヨウ</t>
    </rPh>
    <rPh sb="17" eb="19">
      <t>マンゾク</t>
    </rPh>
    <rPh sb="26" eb="28">
      <t>カクニン</t>
    </rPh>
    <phoneticPr fontId="3"/>
  </si>
  <si>
    <t>⑧管枕及び埋設シートの設置及び土被りが、設計図書の仕様を満足していることが確認できる。</t>
    <rPh sb="1" eb="2">
      <t>カン</t>
    </rPh>
    <rPh sb="2" eb="3">
      <t>マクラ</t>
    </rPh>
    <rPh sb="3" eb="4">
      <t>オヨ</t>
    </rPh>
    <rPh sb="5" eb="7">
      <t>マイセツ</t>
    </rPh>
    <rPh sb="11" eb="13">
      <t>セッチ</t>
    </rPh>
    <rPh sb="13" eb="14">
      <t>オヨ</t>
    </rPh>
    <rPh sb="15" eb="17">
      <t>ドカブ</t>
    </rPh>
    <rPh sb="20" eb="22">
      <t>セッケイ</t>
    </rPh>
    <rPh sb="22" eb="24">
      <t>トショ</t>
    </rPh>
    <rPh sb="25" eb="27">
      <t>シヨウ</t>
    </rPh>
    <rPh sb="28" eb="30">
      <t>マンゾク</t>
    </rPh>
    <rPh sb="37" eb="39">
      <t>カクニン</t>
    </rPh>
    <phoneticPr fontId="3"/>
  </si>
  <si>
    <t>⑨管設置において、それぞれの管の最小曲げ半径を満足していることが確認できる。</t>
    <rPh sb="1" eb="2">
      <t>カン</t>
    </rPh>
    <rPh sb="2" eb="4">
      <t>セッチ</t>
    </rPh>
    <rPh sb="14" eb="15">
      <t>カン</t>
    </rPh>
    <rPh sb="16" eb="18">
      <t>サイショウ</t>
    </rPh>
    <rPh sb="18" eb="19">
      <t>マ</t>
    </rPh>
    <rPh sb="20" eb="22">
      <t>ハンケイ</t>
    </rPh>
    <rPh sb="23" eb="25">
      <t>マンゾク</t>
    </rPh>
    <rPh sb="32" eb="34">
      <t>カクニン</t>
    </rPh>
    <phoneticPr fontId="3"/>
  </si>
  <si>
    <t>①歩道及び車道の舗装（含、仮復旧舗装）の勾配が適切で、有害な段差がなく平坦性が確保されている。</t>
    <rPh sb="1" eb="3">
      <t>ホドウ</t>
    </rPh>
    <rPh sb="3" eb="4">
      <t>オヨ</t>
    </rPh>
    <rPh sb="5" eb="7">
      <t>シャドウ</t>
    </rPh>
    <rPh sb="8" eb="10">
      <t>ホソウ</t>
    </rPh>
    <rPh sb="11" eb="12">
      <t>フク</t>
    </rPh>
    <rPh sb="13" eb="14">
      <t>カリ</t>
    </rPh>
    <rPh sb="14" eb="16">
      <t>フッキュウ</t>
    </rPh>
    <rPh sb="16" eb="18">
      <t>ホソウ</t>
    </rPh>
    <rPh sb="20" eb="22">
      <t>コウバイ</t>
    </rPh>
    <rPh sb="23" eb="25">
      <t>テキセツ</t>
    </rPh>
    <rPh sb="27" eb="29">
      <t>ユウガイ</t>
    </rPh>
    <rPh sb="30" eb="32">
      <t>ダンサ</t>
    </rPh>
    <rPh sb="35" eb="37">
      <t>ヘイタン</t>
    </rPh>
    <rPh sb="37" eb="38">
      <t>セイ</t>
    </rPh>
    <rPh sb="39" eb="41">
      <t>カクホ</t>
    </rPh>
    <phoneticPr fontId="3"/>
  </si>
  <si>
    <t>②プレキャストコンクリートブロックの蓋に、がたつきや不要な隙間が生じていない。</t>
    <rPh sb="18" eb="19">
      <t>フタ</t>
    </rPh>
    <rPh sb="26" eb="28">
      <t>フヨウ</t>
    </rPh>
    <rPh sb="29" eb="31">
      <t>スキマ</t>
    </rPh>
    <rPh sb="32" eb="33">
      <t>ショウ</t>
    </rPh>
    <phoneticPr fontId="3"/>
  </si>
  <si>
    <t>①使用する材料の品質・形状等が適切であり、かつ現場において材料確認を適宜・的確に行っていることが確認できる。</t>
    <rPh sb="1" eb="3">
      <t>シヨウ</t>
    </rPh>
    <rPh sb="5" eb="7">
      <t>ザイリョウ</t>
    </rPh>
    <rPh sb="8" eb="10">
      <t>ヒンシツ</t>
    </rPh>
    <rPh sb="11" eb="13">
      <t>ケイジョウ</t>
    </rPh>
    <rPh sb="13" eb="14">
      <t>トウ</t>
    </rPh>
    <rPh sb="15" eb="17">
      <t>テキセツ</t>
    </rPh>
    <rPh sb="23" eb="25">
      <t>ゲンバ</t>
    </rPh>
    <rPh sb="29" eb="31">
      <t>ザイリョウ</t>
    </rPh>
    <rPh sb="31" eb="33">
      <t>カクニン</t>
    </rPh>
    <rPh sb="34" eb="36">
      <t>テキギ</t>
    </rPh>
    <rPh sb="37" eb="39">
      <t>テキカク</t>
    </rPh>
    <rPh sb="40" eb="41">
      <t>オコナ</t>
    </rPh>
    <rPh sb="48" eb="50">
      <t>カクニン</t>
    </rPh>
    <phoneticPr fontId="3"/>
  </si>
  <si>
    <t>②構造物の劣化状況をよく把握して、適切な対策を施していることが確認できる。</t>
    <rPh sb="1" eb="4">
      <t>コウゾウブツ</t>
    </rPh>
    <rPh sb="5" eb="7">
      <t>レッカ</t>
    </rPh>
    <rPh sb="7" eb="9">
      <t>ジョウキョウ</t>
    </rPh>
    <rPh sb="12" eb="14">
      <t>ハアク</t>
    </rPh>
    <rPh sb="17" eb="19">
      <t>テキセツ</t>
    </rPh>
    <rPh sb="20" eb="22">
      <t>タイサク</t>
    </rPh>
    <rPh sb="23" eb="24">
      <t>ホドコ</t>
    </rPh>
    <rPh sb="31" eb="33">
      <t>カクニン</t>
    </rPh>
    <phoneticPr fontId="3"/>
  </si>
  <si>
    <t>③監督員の指示事項に対して、現地状況を勘案し、施工方法や構造についての提案を行うなど積極的に取り組んでいることが確認できる。</t>
    <rPh sb="1" eb="4">
      <t>カントクイン</t>
    </rPh>
    <rPh sb="5" eb="7">
      <t>シジ</t>
    </rPh>
    <rPh sb="7" eb="9">
      <t>ジコウ</t>
    </rPh>
    <rPh sb="10" eb="11">
      <t>タイ</t>
    </rPh>
    <rPh sb="14" eb="16">
      <t>ゲンチ</t>
    </rPh>
    <rPh sb="16" eb="18">
      <t>ジョウキョウ</t>
    </rPh>
    <rPh sb="19" eb="21">
      <t>カンアン</t>
    </rPh>
    <rPh sb="23" eb="25">
      <t>セコウ</t>
    </rPh>
    <rPh sb="25" eb="27">
      <t>ホウホウ</t>
    </rPh>
    <rPh sb="28" eb="30">
      <t>コウゾウ</t>
    </rPh>
    <rPh sb="35" eb="37">
      <t>テイアン</t>
    </rPh>
    <rPh sb="38" eb="39">
      <t>オコナ</t>
    </rPh>
    <rPh sb="42" eb="45">
      <t>セッキョクテキ</t>
    </rPh>
    <rPh sb="46" eb="47">
      <t>ト</t>
    </rPh>
    <rPh sb="48" eb="49">
      <t>ク</t>
    </rPh>
    <rPh sb="56" eb="58">
      <t>カクニン</t>
    </rPh>
    <phoneticPr fontId="3"/>
  </si>
  <si>
    <t>④緊急的な作業において、迅速かつ適切に対応していることが確認できる。</t>
    <rPh sb="1" eb="4">
      <t>キンキュウテキ</t>
    </rPh>
    <rPh sb="5" eb="7">
      <t>サギョウ</t>
    </rPh>
    <rPh sb="12" eb="14">
      <t>ジンソク</t>
    </rPh>
    <rPh sb="16" eb="18">
      <t>テキセツ</t>
    </rPh>
    <rPh sb="19" eb="21">
      <t>タイオウ</t>
    </rPh>
    <rPh sb="28" eb="30">
      <t>カクニン</t>
    </rPh>
    <phoneticPr fontId="3"/>
  </si>
  <si>
    <t>①小構造物等にも注意が払われている。</t>
    <rPh sb="1" eb="4">
      <t>ショウコウゾウ</t>
    </rPh>
    <rPh sb="4" eb="5">
      <t>ブツ</t>
    </rPh>
    <rPh sb="5" eb="6">
      <t>トウ</t>
    </rPh>
    <rPh sb="8" eb="10">
      <t>チュウイ</t>
    </rPh>
    <rPh sb="11" eb="12">
      <t>ハラ</t>
    </rPh>
    <phoneticPr fontId="3"/>
  </si>
  <si>
    <t>②きめ細かな施工がなされている。</t>
    <rPh sb="3" eb="4">
      <t>コマ</t>
    </rPh>
    <rPh sb="6" eb="8">
      <t>セコウ</t>
    </rPh>
    <phoneticPr fontId="3"/>
  </si>
  <si>
    <t>③既設構造物とのすりつけが良い。</t>
    <rPh sb="1" eb="3">
      <t>キセツ</t>
    </rPh>
    <rPh sb="3" eb="6">
      <t>コウゾウブツ</t>
    </rPh>
    <rPh sb="13" eb="14">
      <t>ヨ</t>
    </rPh>
    <phoneticPr fontId="3"/>
  </si>
  <si>
    <t>③設計図書の仕様を踏まえた詳細設計を行い、承諾図書として提出していることが確認できる。</t>
    <rPh sb="1" eb="3">
      <t>セッケイ</t>
    </rPh>
    <rPh sb="3" eb="5">
      <t>トショ</t>
    </rPh>
    <rPh sb="6" eb="8">
      <t>シヨウ</t>
    </rPh>
    <rPh sb="9" eb="10">
      <t>フ</t>
    </rPh>
    <rPh sb="13" eb="15">
      <t>ショウサイ</t>
    </rPh>
    <rPh sb="15" eb="17">
      <t>セッケイ</t>
    </rPh>
    <rPh sb="18" eb="19">
      <t>オコナ</t>
    </rPh>
    <rPh sb="21" eb="23">
      <t>ショウダク</t>
    </rPh>
    <rPh sb="23" eb="25">
      <t>トショ</t>
    </rPh>
    <rPh sb="28" eb="30">
      <t>テイシュツ</t>
    </rPh>
    <rPh sb="37" eb="39">
      <t>カクニン</t>
    </rPh>
    <phoneticPr fontId="3"/>
  </si>
  <si>
    <t>④機器の機能及び性能に係わる成績書が整理され、品質の確認ができる。</t>
    <rPh sb="1" eb="3">
      <t>キキ</t>
    </rPh>
    <rPh sb="4" eb="6">
      <t>キノウ</t>
    </rPh>
    <rPh sb="6" eb="7">
      <t>オヨ</t>
    </rPh>
    <rPh sb="8" eb="10">
      <t>セイノウ</t>
    </rPh>
    <rPh sb="11" eb="12">
      <t>カカ</t>
    </rPh>
    <rPh sb="14" eb="16">
      <t>セイセキ</t>
    </rPh>
    <rPh sb="16" eb="17">
      <t>ショ</t>
    </rPh>
    <rPh sb="18" eb="20">
      <t>セイリ</t>
    </rPh>
    <rPh sb="23" eb="25">
      <t>ヒンシツ</t>
    </rPh>
    <rPh sb="26" eb="28">
      <t>カクニン</t>
    </rPh>
    <phoneticPr fontId="3"/>
  </si>
  <si>
    <t>⑤溶接管理基準の品質管理項目について、品質管理書類を整理し品質の確認ができる。</t>
    <rPh sb="1" eb="3">
      <t>ヨウセツ</t>
    </rPh>
    <rPh sb="3" eb="5">
      <t>カンリ</t>
    </rPh>
    <rPh sb="5" eb="7">
      <t>キジュン</t>
    </rPh>
    <rPh sb="8" eb="10">
      <t>ヒンシツ</t>
    </rPh>
    <rPh sb="10" eb="12">
      <t>カンリ</t>
    </rPh>
    <rPh sb="12" eb="14">
      <t>コウモク</t>
    </rPh>
    <rPh sb="19" eb="21">
      <t>ヒンシツ</t>
    </rPh>
    <rPh sb="21" eb="23">
      <t>カンリ</t>
    </rPh>
    <rPh sb="23" eb="25">
      <t>ショルイ</t>
    </rPh>
    <rPh sb="26" eb="28">
      <t>セイリ</t>
    </rPh>
    <rPh sb="29" eb="31">
      <t>ヒンシツ</t>
    </rPh>
    <rPh sb="32" eb="34">
      <t>カクニン</t>
    </rPh>
    <phoneticPr fontId="3"/>
  </si>
  <si>
    <t>⑥塗装管理基準の品質管理項目について、品質管理書類を整理し品質の確認ができる。</t>
    <rPh sb="1" eb="3">
      <t>トソウ</t>
    </rPh>
    <rPh sb="3" eb="5">
      <t>カンリ</t>
    </rPh>
    <rPh sb="5" eb="7">
      <t>キジュン</t>
    </rPh>
    <rPh sb="8" eb="10">
      <t>ヒンシツ</t>
    </rPh>
    <rPh sb="10" eb="12">
      <t>カンリ</t>
    </rPh>
    <rPh sb="12" eb="14">
      <t>コウモク</t>
    </rPh>
    <rPh sb="19" eb="21">
      <t>ヒンシツ</t>
    </rPh>
    <rPh sb="21" eb="23">
      <t>カンリ</t>
    </rPh>
    <rPh sb="23" eb="25">
      <t>ショルイ</t>
    </rPh>
    <rPh sb="26" eb="28">
      <t>セイリ</t>
    </rPh>
    <rPh sb="29" eb="31">
      <t>ヒンシツ</t>
    </rPh>
    <rPh sb="32" eb="34">
      <t>カクニン</t>
    </rPh>
    <phoneticPr fontId="3"/>
  </si>
  <si>
    <t>⑩設備の取扱説明書を工夫していることが確認できる。</t>
    <rPh sb="1" eb="3">
      <t>セツビ</t>
    </rPh>
    <rPh sb="4" eb="5">
      <t>ト</t>
    </rPh>
    <rPh sb="5" eb="6">
      <t>アツカ</t>
    </rPh>
    <rPh sb="6" eb="9">
      <t>セツメイショ</t>
    </rPh>
    <rPh sb="10" eb="12">
      <t>クフウ</t>
    </rPh>
    <rPh sb="19" eb="21">
      <t>カクニン</t>
    </rPh>
    <phoneticPr fontId="3"/>
  </si>
  <si>
    <t>⑫機器の配置が点検しやすいよう工夫していることが確認できる。</t>
    <rPh sb="1" eb="3">
      <t>キキ</t>
    </rPh>
    <rPh sb="4" eb="6">
      <t>ハイチ</t>
    </rPh>
    <rPh sb="7" eb="9">
      <t>テンケン</t>
    </rPh>
    <rPh sb="15" eb="17">
      <t>クフウ</t>
    </rPh>
    <rPh sb="24" eb="26">
      <t>カクニン</t>
    </rPh>
    <phoneticPr fontId="3"/>
  </si>
  <si>
    <t>⑬設備の構造や機器の配置が、交換頻度の高い部品等の交換作業を容易にできるよう工夫していることが確認できる。</t>
    <rPh sb="1" eb="3">
      <t>セツビ</t>
    </rPh>
    <rPh sb="4" eb="6">
      <t>コウゾウ</t>
    </rPh>
    <rPh sb="7" eb="9">
      <t>キキ</t>
    </rPh>
    <rPh sb="10" eb="12">
      <t>ハイチ</t>
    </rPh>
    <rPh sb="14" eb="16">
      <t>コウカン</t>
    </rPh>
    <rPh sb="16" eb="18">
      <t>ヒンド</t>
    </rPh>
    <rPh sb="19" eb="20">
      <t>タカ</t>
    </rPh>
    <rPh sb="21" eb="23">
      <t>ブヒン</t>
    </rPh>
    <rPh sb="23" eb="24">
      <t>トウ</t>
    </rPh>
    <rPh sb="25" eb="27">
      <t>コウカン</t>
    </rPh>
    <rPh sb="27" eb="29">
      <t>サギョウ</t>
    </rPh>
    <rPh sb="30" eb="32">
      <t>ヨウイ</t>
    </rPh>
    <rPh sb="38" eb="40">
      <t>クフウ</t>
    </rPh>
    <rPh sb="47" eb="49">
      <t>カクニン</t>
    </rPh>
    <phoneticPr fontId="3"/>
  </si>
  <si>
    <t>⑮バルブ類の平時の状態を示すラベルなどが見やすい状態で表示していることが確認できる。</t>
    <rPh sb="4" eb="5">
      <t>ルイ</t>
    </rPh>
    <rPh sb="6" eb="8">
      <t>ヘイジ</t>
    </rPh>
    <rPh sb="9" eb="11">
      <t>ジョウタイ</t>
    </rPh>
    <rPh sb="12" eb="13">
      <t>シメ</t>
    </rPh>
    <rPh sb="20" eb="21">
      <t>ミ</t>
    </rPh>
    <rPh sb="24" eb="26">
      <t>ジョウタイ</t>
    </rPh>
    <rPh sb="27" eb="29">
      <t>ヒョウジ</t>
    </rPh>
    <rPh sb="36" eb="38">
      <t>カクニン</t>
    </rPh>
    <phoneticPr fontId="3"/>
  </si>
  <si>
    <t>⑯計器類に運転時の適用範囲を見やすく表示していることが確認できる。</t>
    <rPh sb="1" eb="3">
      <t>ケイキ</t>
    </rPh>
    <rPh sb="3" eb="4">
      <t>ルイ</t>
    </rPh>
    <rPh sb="5" eb="7">
      <t>ウンテン</t>
    </rPh>
    <rPh sb="7" eb="8">
      <t>ジ</t>
    </rPh>
    <rPh sb="9" eb="11">
      <t>テキヨウ</t>
    </rPh>
    <rPh sb="11" eb="13">
      <t>ハンイ</t>
    </rPh>
    <rPh sb="14" eb="15">
      <t>ミ</t>
    </rPh>
    <rPh sb="18" eb="20">
      <t>ヒョウジ</t>
    </rPh>
    <rPh sb="27" eb="29">
      <t>カクニン</t>
    </rPh>
    <phoneticPr fontId="3"/>
  </si>
  <si>
    <t>⑰回転部や高温部等の危険個所に表示又は防護をしていることが確認できる。</t>
    <rPh sb="1" eb="3">
      <t>カイテン</t>
    </rPh>
    <rPh sb="3" eb="4">
      <t>ブ</t>
    </rPh>
    <rPh sb="5" eb="8">
      <t>コウオンブ</t>
    </rPh>
    <rPh sb="8" eb="9">
      <t>トウ</t>
    </rPh>
    <rPh sb="10" eb="12">
      <t>キケン</t>
    </rPh>
    <rPh sb="12" eb="14">
      <t>カショ</t>
    </rPh>
    <rPh sb="15" eb="17">
      <t>ヒョウジ</t>
    </rPh>
    <rPh sb="17" eb="18">
      <t>マタ</t>
    </rPh>
    <rPh sb="19" eb="21">
      <t>ボウゴ</t>
    </rPh>
    <rPh sb="29" eb="31">
      <t>カクニン</t>
    </rPh>
    <phoneticPr fontId="3"/>
  </si>
  <si>
    <t>⑱構造物の劣化状況をよく把握して、適切な対策を施していることが確認できる。</t>
    <rPh sb="1" eb="4">
      <t>コウゾウブツ</t>
    </rPh>
    <rPh sb="5" eb="7">
      <t>レッカ</t>
    </rPh>
    <rPh sb="7" eb="9">
      <t>ジョウキョウ</t>
    </rPh>
    <rPh sb="12" eb="14">
      <t>ハアク</t>
    </rPh>
    <rPh sb="17" eb="19">
      <t>テキセツ</t>
    </rPh>
    <rPh sb="20" eb="22">
      <t>タイサク</t>
    </rPh>
    <rPh sb="23" eb="24">
      <t>ホドコ</t>
    </rPh>
    <rPh sb="31" eb="33">
      <t>カクニン</t>
    </rPh>
    <phoneticPr fontId="3"/>
  </si>
  <si>
    <t>⑳その他　〔理由：</t>
    <rPh sb="6" eb="8">
      <t>リユウ</t>
    </rPh>
    <phoneticPr fontId="3"/>
  </si>
  <si>
    <t>⑲現地状況を勘案し、施工方法等についての提案を行うなど積極的に取り組んでいることが確認できる。</t>
    <rPh sb="1" eb="3">
      <t>ゲンチ</t>
    </rPh>
    <rPh sb="3" eb="5">
      <t>ジョウキョウ</t>
    </rPh>
    <rPh sb="6" eb="8">
      <t>カンアン</t>
    </rPh>
    <rPh sb="10" eb="12">
      <t>セコウ</t>
    </rPh>
    <rPh sb="12" eb="14">
      <t>ホウホウ</t>
    </rPh>
    <rPh sb="14" eb="15">
      <t>トウ</t>
    </rPh>
    <rPh sb="20" eb="22">
      <t>テイアン</t>
    </rPh>
    <rPh sb="23" eb="24">
      <t>オコナ</t>
    </rPh>
    <rPh sb="27" eb="30">
      <t>セッキョクテキ</t>
    </rPh>
    <rPh sb="31" eb="32">
      <t>ト</t>
    </rPh>
    <rPh sb="33" eb="34">
      <t>ク</t>
    </rPh>
    <rPh sb="41" eb="43">
      <t>カクニン</t>
    </rPh>
    <phoneticPr fontId="3"/>
  </si>
  <si>
    <t>優れている</t>
    <rPh sb="0" eb="1">
      <t>スグ</t>
    </rPh>
    <phoneticPr fontId="3"/>
  </si>
  <si>
    <t>bより優れている</t>
    <rPh sb="3" eb="4">
      <t>スグ</t>
    </rPh>
    <phoneticPr fontId="3"/>
  </si>
  <si>
    <t>やや優れている</t>
    <rPh sb="2" eb="3">
      <t>スグ</t>
    </rPh>
    <phoneticPr fontId="3"/>
  </si>
  <si>
    <t>cより優れている</t>
    <rPh sb="3" eb="4">
      <t>スグ</t>
    </rPh>
    <phoneticPr fontId="3"/>
  </si>
  <si>
    <t>他の評価に該当しない</t>
    <rPh sb="0" eb="1">
      <t>ホカ</t>
    </rPh>
    <rPh sb="2" eb="4">
      <t>ヒョウカ</t>
    </rPh>
    <rPh sb="5" eb="7">
      <t>ガイトウ</t>
    </rPh>
    <phoneticPr fontId="3"/>
  </si>
  <si>
    <t>　　評価値が８０％以上９０％未満・・・・・・・ a'</t>
    <rPh sb="2" eb="4">
      <t>ヒョウカ</t>
    </rPh>
    <rPh sb="4" eb="5">
      <t>アタイ</t>
    </rPh>
    <rPh sb="9" eb="11">
      <t>イジョウ</t>
    </rPh>
    <rPh sb="14" eb="16">
      <t>ミマン</t>
    </rPh>
    <phoneticPr fontId="3"/>
  </si>
  <si>
    <t>　　評価値が７０％以上８０％未満・・・・・・・ b</t>
    <rPh sb="2" eb="4">
      <t>ヒョウカ</t>
    </rPh>
    <rPh sb="4" eb="5">
      <t>アタイ</t>
    </rPh>
    <rPh sb="9" eb="11">
      <t>イジョウ</t>
    </rPh>
    <rPh sb="14" eb="16">
      <t>ミマン</t>
    </rPh>
    <phoneticPr fontId="3"/>
  </si>
  <si>
    <t>　　評価値が６０％以上７０％未満・・・・・・・ b'</t>
    <rPh sb="2" eb="4">
      <t>ヒョウカ</t>
    </rPh>
    <rPh sb="4" eb="5">
      <t>アタイ</t>
    </rPh>
    <rPh sb="9" eb="11">
      <t>イジョウ</t>
    </rPh>
    <rPh sb="14" eb="16">
      <t>ミマン</t>
    </rPh>
    <phoneticPr fontId="3"/>
  </si>
  <si>
    <t>　　評価値が６０％未満・・・・・・・・・・ c</t>
    <rPh sb="2" eb="4">
      <t>ヒョウカ</t>
    </rPh>
    <rPh sb="4" eb="5">
      <t>アタイ</t>
    </rPh>
    <rPh sb="9" eb="11">
      <t>ミマン</t>
    </rPh>
    <phoneticPr fontId="3"/>
  </si>
  <si>
    <t>　　評価値が９０％以上・・・・・・・・・・ a</t>
    <rPh sb="2" eb="4">
      <t>ヒョウカ</t>
    </rPh>
    <rPh sb="4" eb="5">
      <t>アタイ</t>
    </rPh>
    <rPh sb="9" eb="11">
      <t>イジョウ</t>
    </rPh>
    <phoneticPr fontId="3"/>
  </si>
  <si>
    <t>①製作着手前に、品質や性能の確保に係る技術検討を実施していることが確認できる。</t>
    <rPh sb="1" eb="3">
      <t>セイサク</t>
    </rPh>
    <rPh sb="3" eb="5">
      <t>チャクシュ</t>
    </rPh>
    <rPh sb="5" eb="6">
      <t>マエ</t>
    </rPh>
    <rPh sb="8" eb="10">
      <t>ヒンシツ</t>
    </rPh>
    <rPh sb="11" eb="13">
      <t>セイノウ</t>
    </rPh>
    <rPh sb="14" eb="16">
      <t>カクホ</t>
    </rPh>
    <rPh sb="17" eb="18">
      <t>カカ</t>
    </rPh>
    <rPh sb="19" eb="21">
      <t>ギジュツ</t>
    </rPh>
    <rPh sb="21" eb="23">
      <t>ケントウ</t>
    </rPh>
    <rPh sb="24" eb="26">
      <t>ジッシ</t>
    </rPh>
    <rPh sb="33" eb="35">
      <t>カクニン</t>
    </rPh>
    <phoneticPr fontId="3"/>
  </si>
  <si>
    <t>②材料・部品の品質照合の結果が品質保証書等（現物照合を含む）で確認でき、設計図書の仕様を満足していることが確認できる。</t>
    <rPh sb="1" eb="3">
      <t>ザイリョウ</t>
    </rPh>
    <rPh sb="4" eb="6">
      <t>ブヒン</t>
    </rPh>
    <rPh sb="7" eb="9">
      <t>ヒンシツ</t>
    </rPh>
    <rPh sb="9" eb="11">
      <t>ショウゴウ</t>
    </rPh>
    <rPh sb="12" eb="14">
      <t>ケッカ</t>
    </rPh>
    <rPh sb="15" eb="17">
      <t>ヒンシツ</t>
    </rPh>
    <rPh sb="17" eb="19">
      <t>ホショウ</t>
    </rPh>
    <rPh sb="19" eb="20">
      <t>ショ</t>
    </rPh>
    <rPh sb="20" eb="21">
      <t>トウ</t>
    </rPh>
    <rPh sb="22" eb="24">
      <t>ゲンブツ</t>
    </rPh>
    <rPh sb="24" eb="26">
      <t>ショウゴウ</t>
    </rPh>
    <rPh sb="27" eb="28">
      <t>フク</t>
    </rPh>
    <rPh sb="31" eb="33">
      <t>カクニン</t>
    </rPh>
    <rPh sb="36" eb="38">
      <t>セッケイ</t>
    </rPh>
    <rPh sb="38" eb="40">
      <t>トショ</t>
    </rPh>
    <rPh sb="41" eb="43">
      <t>シヨウ</t>
    </rPh>
    <rPh sb="44" eb="46">
      <t>マンゾク</t>
    </rPh>
    <rPh sb="53" eb="55">
      <t>カクニン</t>
    </rPh>
    <phoneticPr fontId="3"/>
  </si>
  <si>
    <t>③機器の品質、機能及び性能が設計図書を満足して、成績書にまとめられていることが確認できる。</t>
    <rPh sb="1" eb="3">
      <t>キキ</t>
    </rPh>
    <rPh sb="4" eb="6">
      <t>ヒンシツ</t>
    </rPh>
    <rPh sb="7" eb="9">
      <t>キノウ</t>
    </rPh>
    <rPh sb="9" eb="10">
      <t>オヨ</t>
    </rPh>
    <rPh sb="11" eb="13">
      <t>セイノウ</t>
    </rPh>
    <rPh sb="14" eb="16">
      <t>セッケイ</t>
    </rPh>
    <rPh sb="16" eb="18">
      <t>トショ</t>
    </rPh>
    <rPh sb="19" eb="21">
      <t>マンゾク</t>
    </rPh>
    <rPh sb="24" eb="26">
      <t>セイセキ</t>
    </rPh>
    <rPh sb="26" eb="27">
      <t>ショ</t>
    </rPh>
    <rPh sb="39" eb="41">
      <t>カクニン</t>
    </rPh>
    <phoneticPr fontId="3"/>
  </si>
  <si>
    <t>④操作スイッチや表示灯が承諾図書のとおり配置され、操作性に優れていることが確認できる。</t>
    <rPh sb="1" eb="3">
      <t>ソウサ</t>
    </rPh>
    <rPh sb="8" eb="10">
      <t>ヒョウジ</t>
    </rPh>
    <rPh sb="10" eb="11">
      <t>トウ</t>
    </rPh>
    <rPh sb="12" eb="14">
      <t>ショウダク</t>
    </rPh>
    <rPh sb="14" eb="16">
      <t>トショ</t>
    </rPh>
    <rPh sb="20" eb="22">
      <t>ハイチ</t>
    </rPh>
    <rPh sb="25" eb="28">
      <t>ソウサセイ</t>
    </rPh>
    <rPh sb="29" eb="30">
      <t>スグ</t>
    </rPh>
    <rPh sb="37" eb="39">
      <t>カクニン</t>
    </rPh>
    <phoneticPr fontId="3"/>
  </si>
  <si>
    <t>⑤ケーブル及び配管の接続などの作業が、施工計画書に記載された手順に沿って行われ、不具合が無いことが確認できる。</t>
    <rPh sb="5" eb="6">
      <t>オヨ</t>
    </rPh>
    <rPh sb="7" eb="9">
      <t>ハイカン</t>
    </rPh>
    <rPh sb="10" eb="12">
      <t>セツゾク</t>
    </rPh>
    <rPh sb="15" eb="17">
      <t>サギョウ</t>
    </rPh>
    <rPh sb="19" eb="21">
      <t>セコウ</t>
    </rPh>
    <rPh sb="21" eb="23">
      <t>ケイカク</t>
    </rPh>
    <rPh sb="23" eb="24">
      <t>ショ</t>
    </rPh>
    <rPh sb="25" eb="27">
      <t>キサイ</t>
    </rPh>
    <rPh sb="30" eb="32">
      <t>テジュン</t>
    </rPh>
    <rPh sb="33" eb="34">
      <t>ソ</t>
    </rPh>
    <rPh sb="36" eb="37">
      <t>オコナ</t>
    </rPh>
    <rPh sb="40" eb="43">
      <t>フグアイ</t>
    </rPh>
    <rPh sb="44" eb="45">
      <t>ナ</t>
    </rPh>
    <rPh sb="49" eb="51">
      <t>カクニン</t>
    </rPh>
    <phoneticPr fontId="3"/>
  </si>
  <si>
    <t>⑥設備の機能及び性能が、設計図書の仕様を満足していることが確認できる。</t>
    <rPh sb="1" eb="3">
      <t>セツビ</t>
    </rPh>
    <rPh sb="4" eb="6">
      <t>キノウ</t>
    </rPh>
    <rPh sb="6" eb="7">
      <t>オヨ</t>
    </rPh>
    <rPh sb="8" eb="10">
      <t>セイノウ</t>
    </rPh>
    <rPh sb="12" eb="14">
      <t>セッケイ</t>
    </rPh>
    <rPh sb="14" eb="16">
      <t>トショ</t>
    </rPh>
    <rPh sb="17" eb="19">
      <t>シヨウ</t>
    </rPh>
    <rPh sb="20" eb="22">
      <t>マンゾク</t>
    </rPh>
    <rPh sb="29" eb="31">
      <t>カクニン</t>
    </rPh>
    <phoneticPr fontId="3"/>
  </si>
  <si>
    <t>⑦操作制御関係の機能及び性能が、設計図書の仕様を満足しているとともに、必要な安全装置及び保護装置の作動が確認できる。</t>
    <rPh sb="1" eb="3">
      <t>ソウサ</t>
    </rPh>
    <rPh sb="3" eb="5">
      <t>セイギョ</t>
    </rPh>
    <rPh sb="5" eb="7">
      <t>カンケイ</t>
    </rPh>
    <rPh sb="8" eb="10">
      <t>キノウ</t>
    </rPh>
    <rPh sb="10" eb="11">
      <t>オヨ</t>
    </rPh>
    <rPh sb="12" eb="14">
      <t>セイノウ</t>
    </rPh>
    <rPh sb="16" eb="18">
      <t>セッケイ</t>
    </rPh>
    <rPh sb="18" eb="20">
      <t>トショ</t>
    </rPh>
    <rPh sb="21" eb="23">
      <t>シヨウ</t>
    </rPh>
    <rPh sb="24" eb="26">
      <t>マンゾク</t>
    </rPh>
    <rPh sb="35" eb="37">
      <t>ヒツヨウ</t>
    </rPh>
    <rPh sb="38" eb="40">
      <t>アンゼン</t>
    </rPh>
    <rPh sb="40" eb="42">
      <t>ソウチ</t>
    </rPh>
    <rPh sb="42" eb="43">
      <t>オヨ</t>
    </rPh>
    <rPh sb="44" eb="46">
      <t>ホゴ</t>
    </rPh>
    <rPh sb="46" eb="48">
      <t>ソウチ</t>
    </rPh>
    <rPh sb="49" eb="51">
      <t>サドウ</t>
    </rPh>
    <rPh sb="52" eb="54">
      <t>カクニン</t>
    </rPh>
    <phoneticPr fontId="3"/>
  </si>
  <si>
    <t>⑧設備の総合性能が、設計図書の仕様を満足していることが確認できる。</t>
    <rPh sb="1" eb="3">
      <t>セツビ</t>
    </rPh>
    <rPh sb="4" eb="6">
      <t>ソウゴウ</t>
    </rPh>
    <rPh sb="6" eb="8">
      <t>セイノウ</t>
    </rPh>
    <rPh sb="10" eb="12">
      <t>セッケイ</t>
    </rPh>
    <rPh sb="12" eb="14">
      <t>トショ</t>
    </rPh>
    <rPh sb="15" eb="17">
      <t>シヨウ</t>
    </rPh>
    <rPh sb="18" eb="20">
      <t>マンゾク</t>
    </rPh>
    <rPh sb="27" eb="29">
      <t>カクニン</t>
    </rPh>
    <phoneticPr fontId="3"/>
  </si>
  <si>
    <t>⑨現場条件によって機器（製品）の機能及び性能が確認できない場合において、工場試験などで確認していることが確認できる。</t>
    <rPh sb="1" eb="3">
      <t>ゲンバ</t>
    </rPh>
    <rPh sb="3" eb="5">
      <t>ジョウケン</t>
    </rPh>
    <rPh sb="9" eb="11">
      <t>キキ</t>
    </rPh>
    <rPh sb="12" eb="14">
      <t>セイヒン</t>
    </rPh>
    <rPh sb="16" eb="18">
      <t>キノウ</t>
    </rPh>
    <rPh sb="18" eb="19">
      <t>オヨ</t>
    </rPh>
    <rPh sb="20" eb="22">
      <t>セイノウ</t>
    </rPh>
    <rPh sb="23" eb="25">
      <t>カクニン</t>
    </rPh>
    <rPh sb="29" eb="31">
      <t>バアイ</t>
    </rPh>
    <rPh sb="36" eb="38">
      <t>コウジョウ</t>
    </rPh>
    <rPh sb="38" eb="40">
      <t>シケン</t>
    </rPh>
    <rPh sb="43" eb="45">
      <t>カクニン</t>
    </rPh>
    <rPh sb="52" eb="54">
      <t>カクニン</t>
    </rPh>
    <phoneticPr fontId="3"/>
  </si>
  <si>
    <t>⑩設備全体についての取扱説明書を工夫し作成（修繕（改善・更新含む）の場合は、修正又は更新）していることが確認できる。</t>
    <rPh sb="1" eb="3">
      <t>セツビ</t>
    </rPh>
    <rPh sb="3" eb="5">
      <t>ゼンタイ</t>
    </rPh>
    <rPh sb="10" eb="11">
      <t>ト</t>
    </rPh>
    <rPh sb="11" eb="12">
      <t>アツカ</t>
    </rPh>
    <rPh sb="12" eb="15">
      <t>セツメイショ</t>
    </rPh>
    <rPh sb="16" eb="18">
      <t>クフウ</t>
    </rPh>
    <rPh sb="19" eb="21">
      <t>サクセイ</t>
    </rPh>
    <rPh sb="22" eb="24">
      <t>シュウゼン</t>
    </rPh>
    <rPh sb="25" eb="27">
      <t>カイゼン</t>
    </rPh>
    <rPh sb="28" eb="30">
      <t>コウシン</t>
    </rPh>
    <rPh sb="30" eb="31">
      <t>フク</t>
    </rPh>
    <rPh sb="34" eb="36">
      <t>バアイ</t>
    </rPh>
    <rPh sb="38" eb="40">
      <t>シュウセイ</t>
    </rPh>
    <rPh sb="40" eb="41">
      <t>マタ</t>
    </rPh>
    <rPh sb="42" eb="44">
      <t>コウシン</t>
    </rPh>
    <rPh sb="52" eb="54">
      <t>カクニン</t>
    </rPh>
    <phoneticPr fontId="3"/>
  </si>
  <si>
    <t>⑪完成図書で定期的な点検や交換を要する部品及び箇所を明示していることが確認できる。</t>
    <rPh sb="1" eb="3">
      <t>カンセイ</t>
    </rPh>
    <rPh sb="3" eb="5">
      <t>トショ</t>
    </rPh>
    <rPh sb="6" eb="9">
      <t>テイキテキ</t>
    </rPh>
    <rPh sb="10" eb="12">
      <t>テンケン</t>
    </rPh>
    <rPh sb="13" eb="15">
      <t>コウカン</t>
    </rPh>
    <rPh sb="16" eb="17">
      <t>ヨウ</t>
    </rPh>
    <rPh sb="19" eb="21">
      <t>ブヒン</t>
    </rPh>
    <rPh sb="21" eb="22">
      <t>オヨ</t>
    </rPh>
    <rPh sb="23" eb="25">
      <t>カショ</t>
    </rPh>
    <rPh sb="26" eb="28">
      <t>メイジ</t>
    </rPh>
    <rPh sb="35" eb="37">
      <t>カクニン</t>
    </rPh>
    <phoneticPr fontId="3"/>
  </si>
  <si>
    <t>⑫設備の構造において、点検や消耗品の取替え作業が容易にできるよう工夫していることが確認できる。</t>
    <rPh sb="1" eb="3">
      <t>セツビ</t>
    </rPh>
    <rPh sb="4" eb="6">
      <t>コウゾウ</t>
    </rPh>
    <rPh sb="11" eb="13">
      <t>テンケン</t>
    </rPh>
    <rPh sb="14" eb="16">
      <t>ショウモウ</t>
    </rPh>
    <rPh sb="16" eb="17">
      <t>ヒン</t>
    </rPh>
    <rPh sb="18" eb="19">
      <t>ト</t>
    </rPh>
    <rPh sb="19" eb="20">
      <t>カ</t>
    </rPh>
    <rPh sb="21" eb="23">
      <t>サギョウ</t>
    </rPh>
    <rPh sb="24" eb="26">
      <t>ヨウイ</t>
    </rPh>
    <rPh sb="32" eb="34">
      <t>クフウ</t>
    </rPh>
    <rPh sb="41" eb="43">
      <t>カクニン</t>
    </rPh>
    <phoneticPr fontId="3"/>
  </si>
  <si>
    <t>①きめ細かな施工がなされている。</t>
    <rPh sb="3" eb="4">
      <t>コマ</t>
    </rPh>
    <rPh sb="6" eb="8">
      <t>セコウ</t>
    </rPh>
    <phoneticPr fontId="3"/>
  </si>
  <si>
    <t>①設計図書に定められている品質管理を実施していることが確認できる。</t>
    <rPh sb="1" eb="3">
      <t>セッケイ</t>
    </rPh>
    <rPh sb="3" eb="5">
      <t>トショ</t>
    </rPh>
    <rPh sb="6" eb="7">
      <t>サダ</t>
    </rPh>
    <rPh sb="13" eb="15">
      <t>ヒンシツ</t>
    </rPh>
    <rPh sb="15" eb="17">
      <t>カンリ</t>
    </rPh>
    <rPh sb="18" eb="20">
      <t>ジッシ</t>
    </rPh>
    <rPh sb="27" eb="29">
      <t>カクニン</t>
    </rPh>
    <phoneticPr fontId="3"/>
  </si>
  <si>
    <t>②材料及び構成部品の品質及び形状について、設計図書等と適合が確認できる証明書等を整備していることが確認できる。</t>
    <rPh sb="1" eb="3">
      <t>ザイリョウ</t>
    </rPh>
    <rPh sb="3" eb="4">
      <t>オヨ</t>
    </rPh>
    <rPh sb="5" eb="7">
      <t>コウセイ</t>
    </rPh>
    <rPh sb="7" eb="9">
      <t>ブヒン</t>
    </rPh>
    <rPh sb="10" eb="12">
      <t>ヒンシツ</t>
    </rPh>
    <rPh sb="12" eb="13">
      <t>オヨ</t>
    </rPh>
    <rPh sb="14" eb="16">
      <t>ケイジョウ</t>
    </rPh>
    <rPh sb="21" eb="23">
      <t>セッケイ</t>
    </rPh>
    <rPh sb="23" eb="25">
      <t>トショ</t>
    </rPh>
    <rPh sb="25" eb="26">
      <t>トウ</t>
    </rPh>
    <rPh sb="27" eb="29">
      <t>テキゴウ</t>
    </rPh>
    <rPh sb="30" eb="32">
      <t>カクニン</t>
    </rPh>
    <rPh sb="35" eb="38">
      <t>ショウメイショ</t>
    </rPh>
    <rPh sb="38" eb="39">
      <t>トウ</t>
    </rPh>
    <rPh sb="40" eb="42">
      <t>セイビ</t>
    </rPh>
    <rPh sb="49" eb="51">
      <t>カクニン</t>
    </rPh>
    <phoneticPr fontId="3"/>
  </si>
  <si>
    <t>③材料の品質照合の結果が、品質保証書等（現物照合を含む）で確認でき、設計図書の仕様を満足していることが確認できる。</t>
    <rPh sb="1" eb="3">
      <t>ザイリョウ</t>
    </rPh>
    <rPh sb="4" eb="6">
      <t>ヒンシツ</t>
    </rPh>
    <rPh sb="6" eb="8">
      <t>ショウゴウ</t>
    </rPh>
    <rPh sb="9" eb="11">
      <t>ケッカ</t>
    </rPh>
    <rPh sb="13" eb="15">
      <t>ヒンシツ</t>
    </rPh>
    <rPh sb="15" eb="17">
      <t>ホショウ</t>
    </rPh>
    <rPh sb="17" eb="18">
      <t>ショ</t>
    </rPh>
    <rPh sb="18" eb="19">
      <t>トウ</t>
    </rPh>
    <rPh sb="20" eb="22">
      <t>ゲンブツ</t>
    </rPh>
    <rPh sb="22" eb="24">
      <t>ショウゴウ</t>
    </rPh>
    <rPh sb="25" eb="26">
      <t>フク</t>
    </rPh>
    <rPh sb="29" eb="31">
      <t>カクニン</t>
    </rPh>
    <rPh sb="34" eb="36">
      <t>セッケイ</t>
    </rPh>
    <rPh sb="36" eb="38">
      <t>トショ</t>
    </rPh>
    <rPh sb="39" eb="41">
      <t>シヨウ</t>
    </rPh>
    <rPh sb="42" eb="44">
      <t>マンゾク</t>
    </rPh>
    <rPh sb="51" eb="53">
      <t>カクニン</t>
    </rPh>
    <phoneticPr fontId="3"/>
  </si>
  <si>
    <t>④設備、機器の品質、機能及び性能が、成績等で確認でき、設計図書の仕様を満足していることが確認できる。</t>
    <rPh sb="1" eb="3">
      <t>セツビ</t>
    </rPh>
    <rPh sb="4" eb="6">
      <t>キキ</t>
    </rPh>
    <rPh sb="7" eb="9">
      <t>ヒンシツ</t>
    </rPh>
    <rPh sb="10" eb="12">
      <t>キノウ</t>
    </rPh>
    <rPh sb="12" eb="13">
      <t>オヨ</t>
    </rPh>
    <rPh sb="14" eb="16">
      <t>セイノウ</t>
    </rPh>
    <rPh sb="18" eb="20">
      <t>セイセキ</t>
    </rPh>
    <rPh sb="20" eb="21">
      <t>トウ</t>
    </rPh>
    <rPh sb="22" eb="24">
      <t>カクニン</t>
    </rPh>
    <rPh sb="27" eb="29">
      <t>セッケイ</t>
    </rPh>
    <rPh sb="29" eb="31">
      <t>トショ</t>
    </rPh>
    <rPh sb="32" eb="34">
      <t>シヨウ</t>
    </rPh>
    <rPh sb="35" eb="37">
      <t>マンゾク</t>
    </rPh>
    <rPh sb="44" eb="46">
      <t>カクニン</t>
    </rPh>
    <phoneticPr fontId="3"/>
  </si>
  <si>
    <t>⑥設備全体としての運転性能が所定の能力を満足していることが確認できる。</t>
    <rPh sb="1" eb="3">
      <t>セツビ</t>
    </rPh>
    <rPh sb="3" eb="5">
      <t>ゼンタイ</t>
    </rPh>
    <rPh sb="9" eb="11">
      <t>ウンテン</t>
    </rPh>
    <rPh sb="11" eb="13">
      <t>セイノウ</t>
    </rPh>
    <rPh sb="14" eb="16">
      <t>ショテイ</t>
    </rPh>
    <rPh sb="17" eb="19">
      <t>ノウリョク</t>
    </rPh>
    <rPh sb="20" eb="22">
      <t>マンゾク</t>
    </rPh>
    <rPh sb="29" eb="31">
      <t>カクニン</t>
    </rPh>
    <phoneticPr fontId="3"/>
  </si>
  <si>
    <t>⑦完成図書において、設備の機能及び性能並びに操作方法が容易に判別できる資料を整備していることが確認できる。</t>
    <rPh sb="1" eb="3">
      <t>カンセイ</t>
    </rPh>
    <rPh sb="3" eb="5">
      <t>トショ</t>
    </rPh>
    <rPh sb="10" eb="12">
      <t>セツビ</t>
    </rPh>
    <rPh sb="13" eb="15">
      <t>キノウ</t>
    </rPh>
    <rPh sb="15" eb="16">
      <t>オヨ</t>
    </rPh>
    <rPh sb="17" eb="19">
      <t>セイノウ</t>
    </rPh>
    <rPh sb="19" eb="20">
      <t>ナラ</t>
    </rPh>
    <rPh sb="22" eb="24">
      <t>ソウサ</t>
    </rPh>
    <rPh sb="24" eb="26">
      <t>ホウホウ</t>
    </rPh>
    <rPh sb="27" eb="29">
      <t>ヨウイ</t>
    </rPh>
    <rPh sb="30" eb="32">
      <t>ハンベツ</t>
    </rPh>
    <rPh sb="35" eb="37">
      <t>シリョウ</t>
    </rPh>
    <rPh sb="38" eb="40">
      <t>セイビ</t>
    </rPh>
    <rPh sb="47" eb="49">
      <t>カクニン</t>
    </rPh>
    <phoneticPr fontId="3"/>
  </si>
  <si>
    <t>⑧完成図書において、単体品の製造年月日及び製造者が判別できる資料を整備していることが確認できる。</t>
    <rPh sb="1" eb="3">
      <t>カンセイ</t>
    </rPh>
    <rPh sb="3" eb="5">
      <t>トショ</t>
    </rPh>
    <rPh sb="10" eb="12">
      <t>タンタイ</t>
    </rPh>
    <rPh sb="12" eb="13">
      <t>ヒン</t>
    </rPh>
    <rPh sb="14" eb="16">
      <t>セイゾウ</t>
    </rPh>
    <rPh sb="16" eb="19">
      <t>ネンガッピ</t>
    </rPh>
    <rPh sb="19" eb="20">
      <t>オヨ</t>
    </rPh>
    <rPh sb="21" eb="24">
      <t>セイゾウシャ</t>
    </rPh>
    <rPh sb="25" eb="27">
      <t>ハンベツ</t>
    </rPh>
    <rPh sb="30" eb="32">
      <t>シリョウ</t>
    </rPh>
    <rPh sb="33" eb="35">
      <t>セイビ</t>
    </rPh>
    <rPh sb="42" eb="44">
      <t>カクニン</t>
    </rPh>
    <phoneticPr fontId="3"/>
  </si>
  <si>
    <t>⑨設備全体及び各機器において、設計図書に規定した品質及び性能を工場試験記録により確認できる。</t>
    <rPh sb="1" eb="3">
      <t>セツビ</t>
    </rPh>
    <rPh sb="3" eb="5">
      <t>ゼンタイ</t>
    </rPh>
    <rPh sb="5" eb="6">
      <t>オヨ</t>
    </rPh>
    <rPh sb="7" eb="8">
      <t>カク</t>
    </rPh>
    <rPh sb="8" eb="10">
      <t>キキ</t>
    </rPh>
    <rPh sb="15" eb="17">
      <t>セッケイ</t>
    </rPh>
    <rPh sb="17" eb="19">
      <t>トショ</t>
    </rPh>
    <rPh sb="20" eb="22">
      <t>キテイ</t>
    </rPh>
    <rPh sb="24" eb="26">
      <t>ヒンシツ</t>
    </rPh>
    <rPh sb="26" eb="27">
      <t>オヨ</t>
    </rPh>
    <rPh sb="28" eb="30">
      <t>セイノウ</t>
    </rPh>
    <rPh sb="31" eb="33">
      <t>コウジョウ</t>
    </rPh>
    <rPh sb="33" eb="35">
      <t>シケン</t>
    </rPh>
    <rPh sb="35" eb="37">
      <t>キロク</t>
    </rPh>
    <rPh sb="40" eb="42">
      <t>カクニン</t>
    </rPh>
    <phoneticPr fontId="3"/>
  </si>
  <si>
    <t>⑩設備全体についての取扱説明書を工夫していることが確認できる。</t>
    <rPh sb="1" eb="3">
      <t>セツビ</t>
    </rPh>
    <rPh sb="3" eb="5">
      <t>ゼンタイ</t>
    </rPh>
    <rPh sb="10" eb="11">
      <t>ト</t>
    </rPh>
    <rPh sb="11" eb="12">
      <t>アツカ</t>
    </rPh>
    <rPh sb="12" eb="15">
      <t>セツメイショ</t>
    </rPh>
    <rPh sb="16" eb="18">
      <t>クフウ</t>
    </rPh>
    <rPh sb="25" eb="27">
      <t>カクニン</t>
    </rPh>
    <phoneticPr fontId="3"/>
  </si>
  <si>
    <t>②材料の品質規定証明書が整備されている。</t>
    <rPh sb="1" eb="3">
      <t>ザイリョウ</t>
    </rPh>
    <rPh sb="4" eb="6">
      <t>ヒンシツ</t>
    </rPh>
    <rPh sb="6" eb="8">
      <t>キテイ</t>
    </rPh>
    <rPh sb="8" eb="11">
      <t>ショウメイショ</t>
    </rPh>
    <rPh sb="12" eb="14">
      <t>セイビ</t>
    </rPh>
    <phoneticPr fontId="3"/>
  </si>
  <si>
    <t>①土工の仕上げがよい。</t>
    <rPh sb="1" eb="3">
      <t>ドコウ</t>
    </rPh>
    <rPh sb="4" eb="6">
      <t>シア</t>
    </rPh>
    <phoneticPr fontId="3"/>
  </si>
  <si>
    <t>②土工の構造物へのすりつけがよい。</t>
    <rPh sb="1" eb="3">
      <t>ドコウ</t>
    </rPh>
    <rPh sb="4" eb="7">
      <t>コウゾウブツ</t>
    </rPh>
    <phoneticPr fontId="3"/>
  </si>
  <si>
    <t>③コンクリート構造物の肌がよい。</t>
    <rPh sb="7" eb="10">
      <t>コウゾウブツ</t>
    </rPh>
    <rPh sb="11" eb="12">
      <t>ハダ</t>
    </rPh>
    <phoneticPr fontId="3"/>
  </si>
  <si>
    <t>④コンクリート構造物の通りがよい。</t>
    <rPh sb="7" eb="10">
      <t>コウゾウブツ</t>
    </rPh>
    <rPh sb="11" eb="12">
      <t>トオ</t>
    </rPh>
    <phoneticPr fontId="3"/>
  </si>
  <si>
    <t>⑤天端仕上げ、端部仕上げ等がよい。</t>
    <rPh sb="1" eb="3">
      <t>テンバ</t>
    </rPh>
    <rPh sb="3" eb="5">
      <t>シア</t>
    </rPh>
    <rPh sb="7" eb="9">
      <t>タンブ</t>
    </rPh>
    <rPh sb="9" eb="11">
      <t>シア</t>
    </rPh>
    <rPh sb="12" eb="13">
      <t>トウ</t>
    </rPh>
    <phoneticPr fontId="3"/>
  </si>
  <si>
    <t>⑥漏水がない。</t>
    <rPh sb="1" eb="3">
      <t>ロウスイ</t>
    </rPh>
    <phoneticPr fontId="3"/>
  </si>
  <si>
    <t>⑦全体的な美観が良い。</t>
    <rPh sb="1" eb="4">
      <t>ゼンタイテキ</t>
    </rPh>
    <rPh sb="5" eb="7">
      <t>ビカン</t>
    </rPh>
    <rPh sb="8" eb="9">
      <t>ヨ</t>
    </rPh>
    <phoneticPr fontId="3"/>
  </si>
  <si>
    <t>⑪用・排水路の法面の通りがよい。</t>
    <rPh sb="1" eb="2">
      <t>ヨウ</t>
    </rPh>
    <rPh sb="3" eb="6">
      <t>ハイスイロ</t>
    </rPh>
    <rPh sb="7" eb="9">
      <t>ノリメン</t>
    </rPh>
    <rPh sb="10" eb="11">
      <t>トオ</t>
    </rPh>
    <phoneticPr fontId="3"/>
  </si>
  <si>
    <t>⑬護岸等の根入れが図面どおり実施されていることが確認できる。</t>
    <rPh sb="1" eb="3">
      <t>ゴガン</t>
    </rPh>
    <rPh sb="3" eb="4">
      <t>トウ</t>
    </rPh>
    <rPh sb="5" eb="7">
      <t>ネイ</t>
    </rPh>
    <rPh sb="9" eb="11">
      <t>ズメン</t>
    </rPh>
    <rPh sb="14" eb="16">
      <t>ジッシ</t>
    </rPh>
    <rPh sb="24" eb="26">
      <t>カクニン</t>
    </rPh>
    <phoneticPr fontId="3"/>
  </si>
  <si>
    <t>⑭二次製品との取り付け部コンクリート構造物にきめ細かな施工がうかがえる。</t>
    <rPh sb="1" eb="3">
      <t>ニジ</t>
    </rPh>
    <rPh sb="3" eb="5">
      <t>セイヒン</t>
    </rPh>
    <rPh sb="7" eb="8">
      <t>ト</t>
    </rPh>
    <rPh sb="9" eb="10">
      <t>ツ</t>
    </rPh>
    <rPh sb="11" eb="12">
      <t>ブ</t>
    </rPh>
    <rPh sb="18" eb="21">
      <t>コウゾウブツ</t>
    </rPh>
    <rPh sb="24" eb="25">
      <t>コマ</t>
    </rPh>
    <rPh sb="27" eb="29">
      <t>セコウ</t>
    </rPh>
    <phoneticPr fontId="3"/>
  </si>
  <si>
    <t>⑮二次製品の吊り込み、据付けの際に常に十分な注意を払っていることが確認できる。</t>
    <rPh sb="1" eb="3">
      <t>ニジ</t>
    </rPh>
    <rPh sb="3" eb="5">
      <t>セイヒン</t>
    </rPh>
    <rPh sb="6" eb="7">
      <t>ツ</t>
    </rPh>
    <rPh sb="8" eb="9">
      <t>コ</t>
    </rPh>
    <rPh sb="11" eb="12">
      <t>ス</t>
    </rPh>
    <rPh sb="12" eb="13">
      <t>ツ</t>
    </rPh>
    <rPh sb="15" eb="16">
      <t>サイ</t>
    </rPh>
    <rPh sb="17" eb="18">
      <t>ツネ</t>
    </rPh>
    <rPh sb="19" eb="21">
      <t>ジュウブン</t>
    </rPh>
    <rPh sb="22" eb="24">
      <t>チュウイ</t>
    </rPh>
    <rPh sb="25" eb="26">
      <t>ハラ</t>
    </rPh>
    <rPh sb="33" eb="35">
      <t>カクニン</t>
    </rPh>
    <phoneticPr fontId="3"/>
  </si>
  <si>
    <t>①均平度がよい。</t>
    <rPh sb="1" eb="2">
      <t>ナラ</t>
    </rPh>
    <rPh sb="2" eb="3">
      <t>ヒラ</t>
    </rPh>
    <rPh sb="3" eb="4">
      <t>ド</t>
    </rPh>
    <phoneticPr fontId="3"/>
  </si>
  <si>
    <t>②土工の仕上げがよい。</t>
    <rPh sb="1" eb="3">
      <t>ドコウ</t>
    </rPh>
    <rPh sb="4" eb="6">
      <t>シア</t>
    </rPh>
    <phoneticPr fontId="3"/>
  </si>
  <si>
    <t>③土工の通りがよい。</t>
    <rPh sb="1" eb="3">
      <t>ドコウ</t>
    </rPh>
    <rPh sb="4" eb="5">
      <t>トオ</t>
    </rPh>
    <phoneticPr fontId="3"/>
  </si>
  <si>
    <t>④土工の構造物等へのすりつけがよい。</t>
    <rPh sb="1" eb="3">
      <t>ドコウ</t>
    </rPh>
    <rPh sb="4" eb="7">
      <t>コウゾウブツ</t>
    </rPh>
    <rPh sb="7" eb="8">
      <t>トウ</t>
    </rPh>
    <phoneticPr fontId="3"/>
  </si>
  <si>
    <t>⑤用・排水路の通りがよい。</t>
    <rPh sb="1" eb="2">
      <t>ヨウ</t>
    </rPh>
    <rPh sb="3" eb="6">
      <t>ハイスイロ</t>
    </rPh>
    <rPh sb="7" eb="8">
      <t>トオ</t>
    </rPh>
    <phoneticPr fontId="3"/>
  </si>
  <si>
    <t>⑥コンクリート構造物の通りがよい。</t>
    <rPh sb="7" eb="10">
      <t>コウゾウブツ</t>
    </rPh>
    <rPh sb="11" eb="12">
      <t>トオ</t>
    </rPh>
    <phoneticPr fontId="3"/>
  </si>
  <si>
    <t>⑦全体的な取扱いがしやすい。</t>
    <rPh sb="1" eb="4">
      <t>ゼンタイテキ</t>
    </rPh>
    <rPh sb="5" eb="7">
      <t>トリアツカ</t>
    </rPh>
    <phoneticPr fontId="3"/>
  </si>
  <si>
    <t>①勾配がよい。</t>
    <rPh sb="1" eb="3">
      <t>コウバイ</t>
    </rPh>
    <phoneticPr fontId="3"/>
  </si>
  <si>
    <t>③切土・盛土法面のとおりがよい。</t>
    <rPh sb="1" eb="3">
      <t>キリド</t>
    </rPh>
    <rPh sb="4" eb="5">
      <t>モ</t>
    </rPh>
    <rPh sb="5" eb="6">
      <t>ド</t>
    </rPh>
    <rPh sb="6" eb="8">
      <t>ノリメン</t>
    </rPh>
    <phoneticPr fontId="3"/>
  </si>
  <si>
    <t>④雨水処理がよい。</t>
    <rPh sb="1" eb="3">
      <t>ウスイ</t>
    </rPh>
    <rPh sb="3" eb="5">
      <t>ショリ</t>
    </rPh>
    <phoneticPr fontId="3"/>
  </si>
  <si>
    <t>⑤排水路の通りがよい。</t>
    <rPh sb="1" eb="4">
      <t>ハイスイロ</t>
    </rPh>
    <rPh sb="5" eb="6">
      <t>トオ</t>
    </rPh>
    <phoneticPr fontId="3"/>
  </si>
  <si>
    <t>③中心線の通りがよい。</t>
    <rPh sb="1" eb="4">
      <t>チュウシンセン</t>
    </rPh>
    <rPh sb="5" eb="6">
      <t>トオ</t>
    </rPh>
    <phoneticPr fontId="3"/>
  </si>
  <si>
    <t>⑤管の両側面が均等に埋め戻されていることが確認できる。</t>
    <rPh sb="1" eb="2">
      <t>カン</t>
    </rPh>
    <rPh sb="3" eb="6">
      <t>リョウソクメン</t>
    </rPh>
    <rPh sb="7" eb="9">
      <t>キントウ</t>
    </rPh>
    <rPh sb="10" eb="11">
      <t>ウ</t>
    </rPh>
    <rPh sb="12" eb="13">
      <t>モド</t>
    </rPh>
    <rPh sb="21" eb="23">
      <t>カクニン</t>
    </rPh>
    <phoneticPr fontId="3"/>
  </si>
  <si>
    <t>⑥地盤面、基礎面に不陸が生じていないことが確認できる。</t>
    <rPh sb="1" eb="3">
      <t>ジバン</t>
    </rPh>
    <rPh sb="3" eb="4">
      <t>メン</t>
    </rPh>
    <rPh sb="5" eb="7">
      <t>キソ</t>
    </rPh>
    <rPh sb="7" eb="8">
      <t>メン</t>
    </rPh>
    <rPh sb="9" eb="11">
      <t>フリク</t>
    </rPh>
    <rPh sb="12" eb="13">
      <t>ショウ</t>
    </rPh>
    <rPh sb="21" eb="23">
      <t>カクニン</t>
    </rPh>
    <phoneticPr fontId="3"/>
  </si>
  <si>
    <t>⑦管の吊り込み、据付けの際に常に十分な注意を払っていることが確認できる。</t>
    <rPh sb="1" eb="2">
      <t>カン</t>
    </rPh>
    <rPh sb="3" eb="4">
      <t>ツ</t>
    </rPh>
    <rPh sb="5" eb="6">
      <t>コ</t>
    </rPh>
    <rPh sb="8" eb="9">
      <t>ス</t>
    </rPh>
    <rPh sb="9" eb="10">
      <t>ツ</t>
    </rPh>
    <rPh sb="12" eb="13">
      <t>サイ</t>
    </rPh>
    <rPh sb="14" eb="15">
      <t>ツネ</t>
    </rPh>
    <rPh sb="16" eb="18">
      <t>ジュウブン</t>
    </rPh>
    <rPh sb="19" eb="21">
      <t>チュウイ</t>
    </rPh>
    <rPh sb="22" eb="23">
      <t>ハラ</t>
    </rPh>
    <rPh sb="30" eb="32">
      <t>カクニン</t>
    </rPh>
    <phoneticPr fontId="3"/>
  </si>
  <si>
    <t>⑧コンクリート構造物にきめ細やかな施工がうかがえる。</t>
    <rPh sb="7" eb="10">
      <t>コウゾウブツ</t>
    </rPh>
    <rPh sb="13" eb="14">
      <t>コマ</t>
    </rPh>
    <rPh sb="17" eb="19">
      <t>セコウ</t>
    </rPh>
    <phoneticPr fontId="3"/>
  </si>
  <si>
    <t>①管の通りがよい。</t>
    <rPh sb="1" eb="2">
      <t>カン</t>
    </rPh>
    <rPh sb="3" eb="4">
      <t>トオ</t>
    </rPh>
    <phoneticPr fontId="3"/>
  </si>
  <si>
    <t>②付帯コンクリート構造物の肌がよい。</t>
    <rPh sb="1" eb="3">
      <t>フタイ</t>
    </rPh>
    <rPh sb="9" eb="12">
      <t>コウゾウブツ</t>
    </rPh>
    <rPh sb="13" eb="14">
      <t>ハダ</t>
    </rPh>
    <phoneticPr fontId="3"/>
  </si>
  <si>
    <t>③付帯コンクリート構造物の通りがよい。</t>
    <rPh sb="1" eb="3">
      <t>フタイ</t>
    </rPh>
    <rPh sb="9" eb="12">
      <t>コウゾウブツ</t>
    </rPh>
    <rPh sb="13" eb="14">
      <t>トオ</t>
    </rPh>
    <phoneticPr fontId="3"/>
  </si>
  <si>
    <t>④付帯コンクリート構造物にクラックがない。</t>
    <rPh sb="1" eb="3">
      <t>フタイ</t>
    </rPh>
    <rPh sb="9" eb="12">
      <t>コウゾウブツ</t>
    </rPh>
    <phoneticPr fontId="3"/>
  </si>
  <si>
    <t>b</t>
    <phoneticPr fontId="3"/>
  </si>
  <si>
    <t>項目（評価値）だけで判断する。</t>
  </si>
  <si>
    <t>注　試験結果の打点数が少なくばらつきの判断ができない場合は評価対象</t>
    <rPh sb="0" eb="1">
      <t>チュウ</t>
    </rPh>
    <rPh sb="2" eb="4">
      <t>シケン</t>
    </rPh>
    <rPh sb="4" eb="6">
      <t>ケッカ</t>
    </rPh>
    <rPh sb="7" eb="9">
      <t>ダテン</t>
    </rPh>
    <rPh sb="9" eb="10">
      <t>スウ</t>
    </rPh>
    <rPh sb="11" eb="12">
      <t>スク</t>
    </rPh>
    <rPh sb="19" eb="21">
      <t>ハンダン</t>
    </rPh>
    <rPh sb="26" eb="28">
      <t>バアイ</t>
    </rPh>
    <rPh sb="29" eb="31">
      <t>ヒョウカ</t>
    </rPh>
    <rPh sb="31" eb="33">
      <t>タイショウ</t>
    </rPh>
    <phoneticPr fontId="3"/>
  </si>
  <si>
    <t>b</t>
    <phoneticPr fontId="3"/>
  </si>
  <si>
    <t>【共通】</t>
    <rPh sb="1" eb="3">
      <t>キョウツウ</t>
    </rPh>
    <phoneticPr fontId="3"/>
  </si>
  <si>
    <t>①濁り防止等環境保全に十分注意して施工していることが確認できる。</t>
    <rPh sb="1" eb="2">
      <t>ニゴ</t>
    </rPh>
    <rPh sb="3" eb="5">
      <t>ボウシ</t>
    </rPh>
    <rPh sb="5" eb="6">
      <t>トウ</t>
    </rPh>
    <rPh sb="6" eb="8">
      <t>カンキョウ</t>
    </rPh>
    <rPh sb="8" eb="10">
      <t>ホゼン</t>
    </rPh>
    <rPh sb="11" eb="13">
      <t>ジュウブン</t>
    </rPh>
    <rPh sb="13" eb="15">
      <t>チュウイ</t>
    </rPh>
    <rPh sb="17" eb="19">
      <t>セコウ</t>
    </rPh>
    <rPh sb="26" eb="28">
      <t>カクニン</t>
    </rPh>
    <phoneticPr fontId="3"/>
  </si>
  <si>
    <t>②既設構造物に影響のないよう十分検討して施工されていることが確認できる。</t>
    <rPh sb="1" eb="3">
      <t>キセツ</t>
    </rPh>
    <rPh sb="3" eb="6">
      <t>コウゾウブツ</t>
    </rPh>
    <rPh sb="7" eb="9">
      <t>エイキョウ</t>
    </rPh>
    <rPh sb="14" eb="16">
      <t>ジュウブン</t>
    </rPh>
    <rPh sb="16" eb="18">
      <t>ケントウ</t>
    </rPh>
    <rPh sb="20" eb="22">
      <t>セコウ</t>
    </rPh>
    <rPh sb="30" eb="32">
      <t>カクニン</t>
    </rPh>
    <phoneticPr fontId="3"/>
  </si>
  <si>
    <t>③航行船舶に影響のないよう十分検討して施工されていることが確認できる。</t>
    <rPh sb="1" eb="3">
      <t>コウコウ</t>
    </rPh>
    <rPh sb="3" eb="5">
      <t>センパク</t>
    </rPh>
    <rPh sb="6" eb="8">
      <t>エイキョウ</t>
    </rPh>
    <rPh sb="13" eb="15">
      <t>ジュウブン</t>
    </rPh>
    <rPh sb="15" eb="17">
      <t>ケントウ</t>
    </rPh>
    <rPh sb="19" eb="21">
      <t>セコウ</t>
    </rPh>
    <rPh sb="29" eb="31">
      <t>カクニン</t>
    </rPh>
    <phoneticPr fontId="3"/>
  </si>
  <si>
    <t>④材料等の品質に異常値が想定されている場合、品質確認に必要な試験等が行われていることが確認できる。</t>
    <rPh sb="1" eb="3">
      <t>ザイリョウ</t>
    </rPh>
    <rPh sb="3" eb="4">
      <t>トウ</t>
    </rPh>
    <rPh sb="5" eb="7">
      <t>ヒンシツ</t>
    </rPh>
    <rPh sb="8" eb="10">
      <t>イジョウ</t>
    </rPh>
    <rPh sb="10" eb="11">
      <t>アタイ</t>
    </rPh>
    <rPh sb="12" eb="14">
      <t>ソウテイ</t>
    </rPh>
    <rPh sb="19" eb="21">
      <t>バアイ</t>
    </rPh>
    <rPh sb="22" eb="24">
      <t>ヒンシツ</t>
    </rPh>
    <rPh sb="24" eb="26">
      <t>カクニン</t>
    </rPh>
    <rPh sb="27" eb="29">
      <t>ヒツヨウ</t>
    </rPh>
    <rPh sb="30" eb="32">
      <t>シケン</t>
    </rPh>
    <rPh sb="32" eb="33">
      <t>トウ</t>
    </rPh>
    <rPh sb="34" eb="35">
      <t>オコナ</t>
    </rPh>
    <rPh sb="43" eb="45">
      <t>カクニン</t>
    </rPh>
    <phoneticPr fontId="3"/>
  </si>
  <si>
    <t>⑤気象・海象を十分調査して施工されていることが確認できる。</t>
    <rPh sb="1" eb="3">
      <t>キショウ</t>
    </rPh>
    <rPh sb="4" eb="6">
      <t>カイショウ</t>
    </rPh>
    <rPh sb="7" eb="9">
      <t>ジュウブン</t>
    </rPh>
    <rPh sb="9" eb="11">
      <t>チョウサ</t>
    </rPh>
    <rPh sb="13" eb="15">
      <t>セコウ</t>
    </rPh>
    <rPh sb="23" eb="25">
      <t>カクニン</t>
    </rPh>
    <phoneticPr fontId="3"/>
  </si>
  <si>
    <t>⑥一般船に十分注意して施工していることが確認できる。</t>
    <rPh sb="1" eb="3">
      <t>イッパン</t>
    </rPh>
    <rPh sb="3" eb="4">
      <t>セン</t>
    </rPh>
    <rPh sb="5" eb="7">
      <t>ジュウブン</t>
    </rPh>
    <rPh sb="7" eb="9">
      <t>チュウイ</t>
    </rPh>
    <rPh sb="11" eb="13">
      <t>セコウ</t>
    </rPh>
    <rPh sb="20" eb="22">
      <t>カクニン</t>
    </rPh>
    <phoneticPr fontId="3"/>
  </si>
  <si>
    <t>⑦作業船が十分管理下におかれ、統率されていることが確認できる。</t>
    <rPh sb="1" eb="3">
      <t>サギョウ</t>
    </rPh>
    <rPh sb="3" eb="4">
      <t>セン</t>
    </rPh>
    <rPh sb="5" eb="7">
      <t>ジュウブン</t>
    </rPh>
    <rPh sb="7" eb="9">
      <t>カンリ</t>
    </rPh>
    <rPh sb="9" eb="10">
      <t>カ</t>
    </rPh>
    <rPh sb="15" eb="17">
      <t>トウソツ</t>
    </rPh>
    <rPh sb="25" eb="27">
      <t>カクニン</t>
    </rPh>
    <phoneticPr fontId="3"/>
  </si>
  <si>
    <t>【浚渫・床掘関係】</t>
    <rPh sb="1" eb="3">
      <t>シュンセツ</t>
    </rPh>
    <rPh sb="4" eb="6">
      <t>トコボリ</t>
    </rPh>
    <rPh sb="6" eb="8">
      <t>カンケイ</t>
    </rPh>
    <phoneticPr fontId="3"/>
  </si>
  <si>
    <t>【マット、捨石及び均し関係】</t>
    <rPh sb="5" eb="6">
      <t>ス</t>
    </rPh>
    <rPh sb="6" eb="7">
      <t>イシ</t>
    </rPh>
    <rPh sb="7" eb="8">
      <t>オヨ</t>
    </rPh>
    <rPh sb="9" eb="10">
      <t>ナラ</t>
    </rPh>
    <rPh sb="11" eb="13">
      <t>カンケイ</t>
    </rPh>
    <phoneticPr fontId="3"/>
  </si>
  <si>
    <t>【本体：ケーソン据付、ブロック据付関係】</t>
    <rPh sb="1" eb="3">
      <t>ホンタイ</t>
    </rPh>
    <rPh sb="8" eb="9">
      <t>ス</t>
    </rPh>
    <rPh sb="9" eb="10">
      <t>ツ</t>
    </rPh>
    <rPh sb="15" eb="16">
      <t>ス</t>
    </rPh>
    <rPh sb="16" eb="17">
      <t>ツ</t>
    </rPh>
    <rPh sb="17" eb="19">
      <t>カンケイ</t>
    </rPh>
    <phoneticPr fontId="3"/>
  </si>
  <si>
    <t>①構造物の通りが良い。</t>
    <rPh sb="1" eb="4">
      <t>コウゾウブツ</t>
    </rPh>
    <rPh sb="5" eb="6">
      <t>トオ</t>
    </rPh>
    <rPh sb="8" eb="9">
      <t>ヨ</t>
    </rPh>
    <phoneticPr fontId="3"/>
  </si>
  <si>
    <t>②施工管理記録から不可視部分の出来ばえの良さがうかがえる。</t>
    <rPh sb="1" eb="3">
      <t>セコウ</t>
    </rPh>
    <rPh sb="3" eb="5">
      <t>カンリ</t>
    </rPh>
    <rPh sb="5" eb="7">
      <t>キロク</t>
    </rPh>
    <rPh sb="9" eb="12">
      <t>フカシ</t>
    </rPh>
    <rPh sb="12" eb="14">
      <t>ブブン</t>
    </rPh>
    <rPh sb="15" eb="17">
      <t>デキ</t>
    </rPh>
    <rPh sb="20" eb="21">
      <t>ヨ</t>
    </rPh>
    <phoneticPr fontId="3"/>
  </si>
  <si>
    <t>③構造物の表面及び端部の仕上げが良い。</t>
    <rPh sb="1" eb="4">
      <t>コウゾウブツ</t>
    </rPh>
    <rPh sb="5" eb="7">
      <t>ヒョウメン</t>
    </rPh>
    <rPh sb="7" eb="8">
      <t>オヨ</t>
    </rPh>
    <rPh sb="9" eb="11">
      <t>タンブ</t>
    </rPh>
    <rPh sb="10" eb="11">
      <t>テンバ</t>
    </rPh>
    <rPh sb="12" eb="14">
      <t>シア</t>
    </rPh>
    <rPh sb="16" eb="17">
      <t>ヨ</t>
    </rPh>
    <phoneticPr fontId="3"/>
  </si>
  <si>
    <t>④きめ細やかな施工がなされている。</t>
    <rPh sb="3" eb="4">
      <t>コマ</t>
    </rPh>
    <rPh sb="7" eb="9">
      <t>セコウ</t>
    </rPh>
    <phoneticPr fontId="3"/>
  </si>
  <si>
    <t>⑥クラックがない（コンクリート工事が含まれる場合）。</t>
    <rPh sb="15" eb="17">
      <t>コウジ</t>
    </rPh>
    <rPh sb="18" eb="19">
      <t>フク</t>
    </rPh>
    <rPh sb="22" eb="24">
      <t>バアイ</t>
    </rPh>
    <phoneticPr fontId="3"/>
  </si>
  <si>
    <t>②施工管理記録等から不可視部分の出来ばえの良さがうかがえる。</t>
    <rPh sb="1" eb="3">
      <t>セコウ</t>
    </rPh>
    <rPh sb="3" eb="5">
      <t>カンリ</t>
    </rPh>
    <rPh sb="5" eb="7">
      <t>キロク</t>
    </rPh>
    <rPh sb="7" eb="8">
      <t>トウ</t>
    </rPh>
    <rPh sb="10" eb="13">
      <t>フカシ</t>
    </rPh>
    <rPh sb="13" eb="15">
      <t>ブブン</t>
    </rPh>
    <rPh sb="16" eb="18">
      <t>デキ</t>
    </rPh>
    <rPh sb="21" eb="22">
      <t>ヨ</t>
    </rPh>
    <phoneticPr fontId="3"/>
  </si>
  <si>
    <t>③施工後の表面及び底面等の全体的な仕上げがよい。</t>
    <rPh sb="1" eb="3">
      <t>セコウ</t>
    </rPh>
    <rPh sb="3" eb="4">
      <t>ゴ</t>
    </rPh>
    <rPh sb="5" eb="7">
      <t>ヒョウメン</t>
    </rPh>
    <rPh sb="7" eb="8">
      <t>オヨ</t>
    </rPh>
    <rPh sb="9" eb="11">
      <t>テイメン</t>
    </rPh>
    <rPh sb="11" eb="12">
      <t>トウ</t>
    </rPh>
    <rPh sb="13" eb="16">
      <t>ゼンタイテキ</t>
    </rPh>
    <rPh sb="17" eb="19">
      <t>シア</t>
    </rPh>
    <phoneticPr fontId="3"/>
  </si>
  <si>
    <t>④浚渫及び盛上り等の土砂が適切に処理されている。</t>
    <rPh sb="1" eb="3">
      <t>シュンセツ</t>
    </rPh>
    <rPh sb="3" eb="4">
      <t>オヨ</t>
    </rPh>
    <rPh sb="5" eb="6">
      <t>モ</t>
    </rPh>
    <rPh sb="6" eb="7">
      <t>ア</t>
    </rPh>
    <rPh sb="8" eb="9">
      <t>トウ</t>
    </rPh>
    <rPh sb="10" eb="12">
      <t>ドシャ</t>
    </rPh>
    <rPh sb="13" eb="15">
      <t>テキセツ</t>
    </rPh>
    <rPh sb="16" eb="18">
      <t>ショリ</t>
    </rPh>
    <phoneticPr fontId="3"/>
  </si>
  <si>
    <t>○</t>
    <phoneticPr fontId="3"/>
  </si>
  <si>
    <t>①材料の品質が証明書又は試験成績書で確認できる。</t>
    <rPh sb="1" eb="3">
      <t>ザイリョウ</t>
    </rPh>
    <rPh sb="4" eb="6">
      <t>ヒンシツ</t>
    </rPh>
    <rPh sb="7" eb="10">
      <t>ショウメイショ</t>
    </rPh>
    <rPh sb="10" eb="11">
      <t>マタ</t>
    </rPh>
    <rPh sb="12" eb="14">
      <t>シケン</t>
    </rPh>
    <rPh sb="14" eb="16">
      <t>セイセキ</t>
    </rPh>
    <rPh sb="16" eb="17">
      <t>ショ</t>
    </rPh>
    <rPh sb="18" eb="20">
      <t>カクニン</t>
    </rPh>
    <phoneticPr fontId="3"/>
  </si>
  <si>
    <t>②設計図書で定められた条件が満足されていることが、書類で確認できる。</t>
    <rPh sb="1" eb="3">
      <t>セッケイ</t>
    </rPh>
    <rPh sb="3" eb="5">
      <t>トショ</t>
    </rPh>
    <rPh sb="6" eb="7">
      <t>サダ</t>
    </rPh>
    <rPh sb="11" eb="13">
      <t>ジョウケン</t>
    </rPh>
    <rPh sb="14" eb="16">
      <t>マンゾク</t>
    </rPh>
    <rPh sb="25" eb="27">
      <t>ショルイ</t>
    </rPh>
    <rPh sb="28" eb="30">
      <t>カクニン</t>
    </rPh>
    <phoneticPr fontId="3"/>
  </si>
  <si>
    <t>③施工基面が平滑に仕上げられ、構造物の基礎材料の材質及び締固め等が適切であることが確認できる。</t>
    <rPh sb="1" eb="3">
      <t>セコウ</t>
    </rPh>
    <rPh sb="3" eb="5">
      <t>キメン</t>
    </rPh>
    <rPh sb="6" eb="8">
      <t>ヘイカツ</t>
    </rPh>
    <rPh sb="9" eb="11">
      <t>シア</t>
    </rPh>
    <rPh sb="15" eb="18">
      <t>コウゾウブツ</t>
    </rPh>
    <rPh sb="19" eb="21">
      <t>キソ</t>
    </rPh>
    <rPh sb="21" eb="23">
      <t>ザイリョウ</t>
    </rPh>
    <rPh sb="24" eb="26">
      <t>ザイシツ</t>
    </rPh>
    <rPh sb="26" eb="27">
      <t>オヨ</t>
    </rPh>
    <rPh sb="28" eb="30">
      <t>シメカタ</t>
    </rPh>
    <rPh sb="31" eb="32">
      <t>トウ</t>
    </rPh>
    <rPh sb="33" eb="35">
      <t>テキセツ</t>
    </rPh>
    <rPh sb="41" eb="43">
      <t>カクニン</t>
    </rPh>
    <phoneticPr fontId="3"/>
  </si>
  <si>
    <t>【水路等据付工】</t>
    <rPh sb="1" eb="3">
      <t>スイロ</t>
    </rPh>
    <rPh sb="3" eb="4">
      <t>トウ</t>
    </rPh>
    <rPh sb="4" eb="5">
      <t>ス</t>
    </rPh>
    <rPh sb="5" eb="6">
      <t>ツ</t>
    </rPh>
    <rPh sb="6" eb="7">
      <t>コウ</t>
    </rPh>
    <phoneticPr fontId="3"/>
  </si>
  <si>
    <t>【擁壁据付工】</t>
    <rPh sb="1" eb="3">
      <t>ヨウヘキ</t>
    </rPh>
    <rPh sb="3" eb="4">
      <t>ス</t>
    </rPh>
    <rPh sb="4" eb="5">
      <t>ツ</t>
    </rPh>
    <rPh sb="5" eb="6">
      <t>コウ</t>
    </rPh>
    <phoneticPr fontId="3"/>
  </si>
  <si>
    <t>【（大型）ブロック積（張）、石積（張）工】</t>
    <rPh sb="2" eb="4">
      <t>オオガタ</t>
    </rPh>
    <rPh sb="9" eb="10">
      <t>ツミ</t>
    </rPh>
    <rPh sb="11" eb="12">
      <t>ハ</t>
    </rPh>
    <rPh sb="14" eb="16">
      <t>イシツミ</t>
    </rPh>
    <rPh sb="17" eb="18">
      <t>ハ</t>
    </rPh>
    <rPh sb="19" eb="20">
      <t>コウ</t>
    </rPh>
    <phoneticPr fontId="3"/>
  </si>
  <si>
    <t>【補強土壁工等】</t>
    <rPh sb="1" eb="3">
      <t>ホキョウ</t>
    </rPh>
    <rPh sb="3" eb="5">
      <t>ドヘキ</t>
    </rPh>
    <rPh sb="5" eb="6">
      <t>コウ</t>
    </rPh>
    <rPh sb="6" eb="7">
      <t>トウ</t>
    </rPh>
    <phoneticPr fontId="3"/>
  </si>
  <si>
    <t>①構造物に有害なひび割れや欠損等がない。</t>
    <rPh sb="1" eb="4">
      <t>コウゾウブツ</t>
    </rPh>
    <rPh sb="5" eb="7">
      <t>ユウガイ</t>
    </rPh>
    <rPh sb="10" eb="11">
      <t>ワ</t>
    </rPh>
    <rPh sb="13" eb="15">
      <t>ケッソン</t>
    </rPh>
    <rPh sb="15" eb="16">
      <t>トウ</t>
    </rPh>
    <phoneticPr fontId="3"/>
  </si>
  <si>
    <t>②構造物の通りがよい。</t>
    <rPh sb="1" eb="4">
      <t>コウゾウブツ</t>
    </rPh>
    <rPh sb="5" eb="6">
      <t>トオ</t>
    </rPh>
    <phoneticPr fontId="3"/>
  </si>
  <si>
    <t>③天端仕上げ、端部仕上げ等がよい。</t>
    <rPh sb="1" eb="3">
      <t>テンバ</t>
    </rPh>
    <rPh sb="3" eb="5">
      <t>シア</t>
    </rPh>
    <rPh sb="7" eb="9">
      <t>タンブ</t>
    </rPh>
    <rPh sb="9" eb="11">
      <t>シア</t>
    </rPh>
    <rPh sb="12" eb="13">
      <t>トウ</t>
    </rPh>
    <phoneticPr fontId="3"/>
  </si>
  <si>
    <t>④既設構造物とのすりつけがよい。</t>
    <rPh sb="1" eb="3">
      <t>キセツ</t>
    </rPh>
    <rPh sb="3" eb="6">
      <t>コウゾウブツ</t>
    </rPh>
    <phoneticPr fontId="3"/>
  </si>
  <si>
    <t>①細心の注意が払われて施工している。</t>
    <rPh sb="1" eb="3">
      <t>サイシン</t>
    </rPh>
    <rPh sb="4" eb="6">
      <t>チュウイ</t>
    </rPh>
    <rPh sb="7" eb="8">
      <t>ハラ</t>
    </rPh>
    <rPh sb="11" eb="13">
      <t>セコウ</t>
    </rPh>
    <phoneticPr fontId="3"/>
  </si>
  <si>
    <t>③現河床とのすりつけが良い。</t>
    <rPh sb="1" eb="2">
      <t>ゲン</t>
    </rPh>
    <rPh sb="2" eb="4">
      <t>カショウ</t>
    </rPh>
    <rPh sb="11" eb="12">
      <t>ヨ</t>
    </rPh>
    <phoneticPr fontId="3"/>
  </si>
  <si>
    <t>b'</t>
    <phoneticPr fontId="3"/>
  </si>
  <si>
    <t>適切である</t>
    <rPh sb="0" eb="2">
      <t>テキセツ</t>
    </rPh>
    <phoneticPr fontId="3"/>
  </si>
  <si>
    <t>ほぼ適切である</t>
    <rPh sb="2" eb="4">
      <t>テキセツ</t>
    </rPh>
    <phoneticPr fontId="3"/>
  </si>
  <si>
    <t>「評価対象項目」</t>
    <rPh sb="1" eb="3">
      <t>ヒョウカ</t>
    </rPh>
    <rPh sb="3" eb="5">
      <t>タイショウ</t>
    </rPh>
    <rPh sb="5" eb="7">
      <t>コウモク</t>
    </rPh>
    <phoneticPr fontId="3"/>
  </si>
  <si>
    <t>①常に緊急的な作業に対応できる体制を整えている。</t>
    <rPh sb="1" eb="2">
      <t>ツネ</t>
    </rPh>
    <rPh sb="3" eb="6">
      <t>キンキュウテキ</t>
    </rPh>
    <rPh sb="7" eb="9">
      <t>サギョウ</t>
    </rPh>
    <rPh sb="10" eb="12">
      <t>タイオウ</t>
    </rPh>
    <rPh sb="15" eb="17">
      <t>タイセイ</t>
    </rPh>
    <rPh sb="18" eb="19">
      <t>トトノ</t>
    </rPh>
    <phoneticPr fontId="3"/>
  </si>
  <si>
    <t>②緊急的な作業に対し、迅速に対応している。</t>
    <rPh sb="1" eb="4">
      <t>キンキュウテキ</t>
    </rPh>
    <rPh sb="5" eb="7">
      <t>サギョウ</t>
    </rPh>
    <rPh sb="8" eb="9">
      <t>タイ</t>
    </rPh>
    <rPh sb="11" eb="13">
      <t>ジンソク</t>
    </rPh>
    <rPh sb="14" eb="16">
      <t>タイオウ</t>
    </rPh>
    <phoneticPr fontId="3"/>
  </si>
  <si>
    <t>③監督員の指示事項に対し、現地状況を勘案し、施工方法や構造について提案を行うなど、積極的に取り組んでいる。</t>
    <rPh sb="1" eb="4">
      <t>カントクイン</t>
    </rPh>
    <rPh sb="5" eb="7">
      <t>シジ</t>
    </rPh>
    <rPh sb="7" eb="9">
      <t>ジコウ</t>
    </rPh>
    <rPh sb="10" eb="11">
      <t>タイ</t>
    </rPh>
    <rPh sb="13" eb="15">
      <t>ゲンチ</t>
    </rPh>
    <rPh sb="15" eb="17">
      <t>ジョウキョウ</t>
    </rPh>
    <rPh sb="18" eb="20">
      <t>カンアン</t>
    </rPh>
    <rPh sb="22" eb="24">
      <t>セコウ</t>
    </rPh>
    <rPh sb="24" eb="26">
      <t>ホウホウ</t>
    </rPh>
    <rPh sb="27" eb="29">
      <t>コウゾウ</t>
    </rPh>
    <rPh sb="33" eb="35">
      <t>テイアン</t>
    </rPh>
    <rPh sb="36" eb="37">
      <t>オコナ</t>
    </rPh>
    <rPh sb="41" eb="44">
      <t>セッキョクテキ</t>
    </rPh>
    <rPh sb="45" eb="46">
      <t>ト</t>
    </rPh>
    <rPh sb="47" eb="48">
      <t>ク</t>
    </rPh>
    <phoneticPr fontId="3"/>
  </si>
  <si>
    <t>④施工後のメンテナンスに対する提言や修繕サイクル等を勘案した提案を行っている。</t>
    <rPh sb="1" eb="3">
      <t>セコウ</t>
    </rPh>
    <rPh sb="3" eb="4">
      <t>ゴ</t>
    </rPh>
    <rPh sb="12" eb="13">
      <t>タイ</t>
    </rPh>
    <rPh sb="15" eb="17">
      <t>テイゲン</t>
    </rPh>
    <rPh sb="18" eb="20">
      <t>シュウゼン</t>
    </rPh>
    <rPh sb="24" eb="25">
      <t>トウ</t>
    </rPh>
    <rPh sb="26" eb="28">
      <t>カンアン</t>
    </rPh>
    <rPh sb="30" eb="32">
      <t>テイアン</t>
    </rPh>
    <rPh sb="33" eb="34">
      <t>オコナ</t>
    </rPh>
    <phoneticPr fontId="3"/>
  </si>
  <si>
    <t>⑧理由：</t>
    <rPh sb="1" eb="3">
      <t>リユウ</t>
    </rPh>
    <phoneticPr fontId="3"/>
  </si>
  <si>
    <t>　　評価項目が６項目以上・・・・・・・ a</t>
    <rPh sb="2" eb="4">
      <t>ヒョウカ</t>
    </rPh>
    <rPh sb="4" eb="6">
      <t>コウモク</t>
    </rPh>
    <rPh sb="8" eb="10">
      <t>コウモク</t>
    </rPh>
    <rPh sb="10" eb="12">
      <t>イジョウ</t>
    </rPh>
    <phoneticPr fontId="3"/>
  </si>
  <si>
    <t>　　該当項目が３項目以下・・・・・・・ c</t>
    <rPh sb="8" eb="10">
      <t>コウモク</t>
    </rPh>
    <rPh sb="10" eb="12">
      <t>イカ</t>
    </rPh>
    <phoneticPr fontId="3"/>
  </si>
  <si>
    <t>　　該当項目が４項目以上・・・・・・・ b</t>
    <rPh sb="8" eb="10">
      <t>コウモク</t>
    </rPh>
    <rPh sb="10" eb="12">
      <t>イジョウ</t>
    </rPh>
    <phoneticPr fontId="3"/>
  </si>
  <si>
    <t>③評定</t>
    <rPh sb="1" eb="3">
      <t>ヒョウテイ</t>
    </rPh>
    <phoneticPr fontId="3"/>
  </si>
  <si>
    <t>※　記載の４項目を必須の評価対象項目とし、この他に適宜項目を追加して評価するものとする。ただし、評価対象項目は最大８項目とする。</t>
    <rPh sb="2" eb="4">
      <t>キサイ</t>
    </rPh>
    <rPh sb="6" eb="8">
      <t>コウモク</t>
    </rPh>
    <rPh sb="9" eb="11">
      <t>ヒッス</t>
    </rPh>
    <rPh sb="12" eb="14">
      <t>ヒョウカ</t>
    </rPh>
    <rPh sb="14" eb="16">
      <t>タイショウ</t>
    </rPh>
    <rPh sb="16" eb="18">
      <t>コウモク</t>
    </rPh>
    <rPh sb="23" eb="24">
      <t>ホカ</t>
    </rPh>
    <rPh sb="25" eb="27">
      <t>テキギ</t>
    </rPh>
    <rPh sb="27" eb="29">
      <t>コウモク</t>
    </rPh>
    <rPh sb="30" eb="32">
      <t>ツイカ</t>
    </rPh>
    <rPh sb="34" eb="36">
      <t>ヒョウカ</t>
    </rPh>
    <rPh sb="48" eb="50">
      <t>ヒョウカ</t>
    </rPh>
    <rPh sb="50" eb="52">
      <t>タイショウ</t>
    </rPh>
    <rPh sb="52" eb="54">
      <t>コウモク</t>
    </rPh>
    <rPh sb="55" eb="57">
      <t>サイダイ</t>
    </rPh>
    <rPh sb="58" eb="60">
      <t>コウモク</t>
    </rPh>
    <phoneticPr fontId="3"/>
  </si>
  <si>
    <t>02 機械設備工事</t>
    <rPh sb="3" eb="5">
      <t>キカイ</t>
    </rPh>
    <rPh sb="5" eb="7">
      <t>セツビ</t>
    </rPh>
    <rPh sb="7" eb="9">
      <t>コウジ</t>
    </rPh>
    <phoneticPr fontId="3"/>
  </si>
  <si>
    <t>03 電気通信設備工事・通信設備工事・受変電設備工事</t>
    <rPh sb="3" eb="5">
      <t>デンキ</t>
    </rPh>
    <rPh sb="5" eb="7">
      <t>ツウシン</t>
    </rPh>
    <rPh sb="7" eb="9">
      <t>セツビ</t>
    </rPh>
    <rPh sb="9" eb="11">
      <t>コウジ</t>
    </rPh>
    <rPh sb="12" eb="14">
      <t>ツウシン</t>
    </rPh>
    <rPh sb="14" eb="16">
      <t>セツビ</t>
    </rPh>
    <rPh sb="16" eb="18">
      <t>コウジ</t>
    </rPh>
    <rPh sb="19" eb="20">
      <t>ジュ</t>
    </rPh>
    <rPh sb="20" eb="22">
      <t>ヘンデン</t>
    </rPh>
    <rPh sb="22" eb="24">
      <t>セツビ</t>
    </rPh>
    <rPh sb="24" eb="26">
      <t>コウジ</t>
    </rPh>
    <phoneticPr fontId="3"/>
  </si>
  <si>
    <t>+2.5</t>
    <phoneticPr fontId="3"/>
  </si>
  <si>
    <t>+4.0</t>
    <phoneticPr fontId="3"/>
  </si>
  <si>
    <t>+2.5</t>
    <phoneticPr fontId="3"/>
  </si>
  <si>
    <t>+5.0</t>
    <phoneticPr fontId="3"/>
  </si>
  <si>
    <t>+3.5</t>
    <phoneticPr fontId="3"/>
  </si>
  <si>
    <t>+5.0</t>
    <phoneticPr fontId="3"/>
  </si>
  <si>
    <t>+3.5</t>
    <phoneticPr fontId="3"/>
  </si>
  <si>
    <t>+7.5</t>
    <phoneticPr fontId="3"/>
  </si>
  <si>
    <t>+5.0</t>
    <phoneticPr fontId="3"/>
  </si>
  <si>
    <t>+2.5</t>
    <phoneticPr fontId="3"/>
  </si>
  <si>
    <t>+10</t>
    <phoneticPr fontId="3"/>
  </si>
  <si>
    <t>-15</t>
    <phoneticPr fontId="3"/>
  </si>
  <si>
    <t>+15</t>
    <phoneticPr fontId="3"/>
  </si>
  <si>
    <t>+12</t>
    <phoneticPr fontId="3"/>
  </si>
  <si>
    <t>+7.5</t>
    <phoneticPr fontId="3"/>
  </si>
  <si>
    <t>-12.5</t>
    <phoneticPr fontId="3"/>
  </si>
  <si>
    <t>５．創意工夫（加点のみ）</t>
    <rPh sb="2" eb="4">
      <t>ソウイ</t>
    </rPh>
    <rPh sb="4" eb="6">
      <t>クフウ</t>
    </rPh>
    <rPh sb="7" eb="8">
      <t>カ</t>
    </rPh>
    <rPh sb="8" eb="9">
      <t>テン</t>
    </rPh>
    <phoneticPr fontId="3"/>
  </si>
  <si>
    <t>４．工事特性（加点のみ）</t>
    <rPh sb="2" eb="4">
      <t>コウジ</t>
    </rPh>
    <rPh sb="4" eb="6">
      <t>トクセイ</t>
    </rPh>
    <rPh sb="7" eb="8">
      <t>カ</t>
    </rPh>
    <rPh sb="8" eb="9">
      <t>テン</t>
    </rPh>
    <phoneticPr fontId="3"/>
  </si>
  <si>
    <t>６．社会性等（加点のみ）</t>
    <rPh sb="2" eb="5">
      <t>シャカイセイ</t>
    </rPh>
    <rPh sb="5" eb="6">
      <t>トウ</t>
    </rPh>
    <rPh sb="7" eb="9">
      <t>カテン</t>
    </rPh>
    <phoneticPr fontId="3"/>
  </si>
  <si>
    <t>７．法令遵守等（減点のみ）</t>
    <rPh sb="2" eb="4">
      <t>ホウレイ</t>
    </rPh>
    <rPh sb="4" eb="6">
      <t>ジュンシュ</t>
    </rPh>
    <rPh sb="6" eb="7">
      <t>トウ</t>
    </rPh>
    <rPh sb="8" eb="10">
      <t>ゲンテン</t>
    </rPh>
    <phoneticPr fontId="3"/>
  </si>
  <si>
    <t>　※６　各考査項目の採点は、考査項目別運用表によるものとし、検査員の評価に先立ち、一般及び主任監督員が行う。</t>
    <rPh sb="4" eb="5">
      <t>カク</t>
    </rPh>
    <rPh sb="5" eb="7">
      <t>コウサ</t>
    </rPh>
    <rPh sb="7" eb="9">
      <t>コウモク</t>
    </rPh>
    <rPh sb="10" eb="12">
      <t>サイテン</t>
    </rPh>
    <rPh sb="14" eb="16">
      <t>コウサ</t>
    </rPh>
    <rPh sb="16" eb="18">
      <t>コウモク</t>
    </rPh>
    <rPh sb="18" eb="19">
      <t>ベツ</t>
    </rPh>
    <rPh sb="19" eb="21">
      <t>ウンヨウ</t>
    </rPh>
    <rPh sb="21" eb="22">
      <t>ヒョウ</t>
    </rPh>
    <rPh sb="30" eb="32">
      <t>ケンサ</t>
    </rPh>
    <rPh sb="32" eb="33">
      <t>イン</t>
    </rPh>
    <rPh sb="34" eb="36">
      <t>ヒョウカ</t>
    </rPh>
    <rPh sb="37" eb="39">
      <t>サキダ</t>
    </rPh>
    <rPh sb="41" eb="43">
      <t>イッパン</t>
    </rPh>
    <rPh sb="43" eb="44">
      <t>オヨ</t>
    </rPh>
    <rPh sb="45" eb="47">
      <t>シュニン</t>
    </rPh>
    <rPh sb="47" eb="50">
      <t>カントクイン</t>
    </rPh>
    <rPh sb="51" eb="52">
      <t>オコナ</t>
    </rPh>
    <phoneticPr fontId="3"/>
  </si>
  <si>
    <t>Ⅰ．施工条件等への対応</t>
    <rPh sb="2" eb="4">
      <t>セコウ</t>
    </rPh>
    <rPh sb="4" eb="6">
      <t>ジョウケン</t>
    </rPh>
    <rPh sb="6" eb="7">
      <t>トウ</t>
    </rPh>
    <rPh sb="9" eb="11">
      <t>タイオウ</t>
    </rPh>
    <phoneticPr fontId="3"/>
  </si>
  <si>
    <t>８．総合評価技術提案</t>
    <rPh sb="2" eb="4">
      <t>ソウゴウ</t>
    </rPh>
    <rPh sb="4" eb="6">
      <t>ヒョウカ</t>
    </rPh>
    <rPh sb="6" eb="8">
      <t>ギジュツ</t>
    </rPh>
    <rPh sb="8" eb="10">
      <t>テイアン</t>
    </rPh>
    <phoneticPr fontId="3"/>
  </si>
  <si>
    <t>技術提案履行確認</t>
    <rPh sb="0" eb="2">
      <t>ギジュツ</t>
    </rPh>
    <rPh sb="2" eb="4">
      <t>テイアン</t>
    </rPh>
    <rPh sb="4" eb="6">
      <t>リコウ</t>
    </rPh>
    <rPh sb="6" eb="8">
      <t>カクニン</t>
    </rPh>
    <phoneticPr fontId="3"/>
  </si>
  <si>
    <t>履行</t>
    <rPh sb="0" eb="2">
      <t>リコウ</t>
    </rPh>
    <phoneticPr fontId="3"/>
  </si>
  <si>
    <t>対象外</t>
    <rPh sb="0" eb="2">
      <t>タイショウ</t>
    </rPh>
    <rPh sb="2" eb="3">
      <t>ガイ</t>
    </rPh>
    <phoneticPr fontId="3"/>
  </si>
  <si>
    <t>該当工種</t>
    <rPh sb="0" eb="2">
      <t>ガイトウ</t>
    </rPh>
    <rPh sb="2" eb="4">
      <t>コウシュ</t>
    </rPh>
    <phoneticPr fontId="3"/>
  </si>
  <si>
    <t>各工種の評価値（％）</t>
    <rPh sb="0" eb="1">
      <t>カク</t>
    </rPh>
    <rPh sb="1" eb="3">
      <t>コウシュ</t>
    </rPh>
    <rPh sb="4" eb="6">
      <t>ヒョウカ</t>
    </rPh>
    <rPh sb="6" eb="7">
      <t>アタイ</t>
    </rPh>
    <phoneticPr fontId="3"/>
  </si>
  <si>
    <t>※各工種の単純平均</t>
    <rPh sb="1" eb="2">
      <t>カク</t>
    </rPh>
    <rPh sb="2" eb="4">
      <t>コウシュ</t>
    </rPh>
    <rPh sb="5" eb="7">
      <t>タンジュン</t>
    </rPh>
    <rPh sb="7" eb="9">
      <t>ヘイキン</t>
    </rPh>
    <phoneticPr fontId="3"/>
  </si>
  <si>
    <t>　</t>
    <phoneticPr fontId="3"/>
  </si>
  <si>
    <t>①評価項目数を母数として、比率（％）計算の値で評価する。</t>
    <rPh sb="1" eb="3">
      <t>ヒョウカ</t>
    </rPh>
    <rPh sb="3" eb="5">
      <t>コウモク</t>
    </rPh>
    <rPh sb="5" eb="6">
      <t>スウ</t>
    </rPh>
    <rPh sb="7" eb="9">
      <t>ボスウ</t>
    </rPh>
    <rPh sb="13" eb="15">
      <t>ヒリツ</t>
    </rPh>
    <rPh sb="18" eb="20">
      <t>ケイサン</t>
    </rPh>
    <rPh sb="21" eb="22">
      <t>アタイ</t>
    </rPh>
    <rPh sb="23" eb="25">
      <t>ヒョウカ</t>
    </rPh>
    <phoneticPr fontId="3"/>
  </si>
  <si>
    <t>②評価値（　　％）＝評価項目数（　　）／評価対象項目数（　　）</t>
    <rPh sb="1" eb="3">
      <t>ヒョウカ</t>
    </rPh>
    <rPh sb="3" eb="4">
      <t>アタイ</t>
    </rPh>
    <rPh sb="10" eb="12">
      <t>ヒョウカ</t>
    </rPh>
    <rPh sb="12" eb="14">
      <t>コウモク</t>
    </rPh>
    <rPh sb="14" eb="15">
      <t>スウ</t>
    </rPh>
    <rPh sb="20" eb="22">
      <t>ヒョウカ</t>
    </rPh>
    <rPh sb="22" eb="24">
      <t>タイショウ</t>
    </rPh>
    <rPh sb="24" eb="26">
      <t>コウモク</t>
    </rPh>
    <rPh sb="26" eb="27">
      <t>スウ</t>
    </rPh>
    <phoneticPr fontId="3"/>
  </si>
  <si>
    <t>③評価対象項目数が２項目以下の場合は、C評価とする。</t>
    <rPh sb="1" eb="3">
      <t>ヒョウカ</t>
    </rPh>
    <rPh sb="3" eb="5">
      <t>タイショウ</t>
    </rPh>
    <rPh sb="5" eb="7">
      <t>コウモク</t>
    </rPh>
    <rPh sb="7" eb="8">
      <t>スウ</t>
    </rPh>
    <rPh sb="10" eb="12">
      <t>コウモク</t>
    </rPh>
    <rPh sb="12" eb="14">
      <t>イカ</t>
    </rPh>
    <rPh sb="15" eb="17">
      <t>バアイ</t>
    </rPh>
    <rPh sb="20" eb="22">
      <t>ヒョウカ</t>
    </rPh>
    <phoneticPr fontId="3"/>
  </si>
  <si>
    <t>ばらつきの評価</t>
    <rPh sb="5" eb="7">
      <t>ヒョウカ</t>
    </rPh>
    <phoneticPr fontId="3"/>
  </si>
  <si>
    <t>ばらつきが50％以下</t>
    <rPh sb="8" eb="10">
      <t>イカ</t>
    </rPh>
    <phoneticPr fontId="3"/>
  </si>
  <si>
    <t>ばらつきが80％以下</t>
    <rPh sb="8" eb="10">
      <t>イカ</t>
    </rPh>
    <phoneticPr fontId="3"/>
  </si>
  <si>
    <t>ばらつきが80％を超える</t>
    <rPh sb="9" eb="10">
      <t>コ</t>
    </rPh>
    <phoneticPr fontId="3"/>
  </si>
  <si>
    <t>ばらつきで判断不可能</t>
    <rPh sb="5" eb="7">
      <t>ハンダン</t>
    </rPh>
    <rPh sb="7" eb="10">
      <t>フカノウ</t>
    </rPh>
    <phoneticPr fontId="3"/>
  </si>
  <si>
    <t>00 多工種複合工事</t>
    <phoneticPr fontId="3"/>
  </si>
  <si>
    <t>00 多工種複合工事</t>
    <rPh sb="3" eb="4">
      <t>タ</t>
    </rPh>
    <rPh sb="4" eb="6">
      <t>コウシュ</t>
    </rPh>
    <rPh sb="6" eb="8">
      <t>フクゴウ</t>
    </rPh>
    <rPh sb="8" eb="10">
      <t>コウジ</t>
    </rPh>
    <phoneticPr fontId="3"/>
  </si>
  <si>
    <t>01 コンクリート構造物工事</t>
    <rPh sb="9" eb="11">
      <t>コウゾウ</t>
    </rPh>
    <rPh sb="11" eb="12">
      <t>ブツ</t>
    </rPh>
    <rPh sb="12" eb="14">
      <t>コウジ</t>
    </rPh>
    <phoneticPr fontId="3"/>
  </si>
  <si>
    <t>01 コンクリート構造物工事</t>
    <rPh sb="9" eb="12">
      <t>コウゾウブツ</t>
    </rPh>
    <rPh sb="12" eb="14">
      <t>コウジ</t>
    </rPh>
    <phoneticPr fontId="3"/>
  </si>
  <si>
    <t>03 護岸・根固・水制工</t>
    <rPh sb="3" eb="5">
      <t>ゴガン</t>
    </rPh>
    <rPh sb="6" eb="8">
      <t>ネガタ</t>
    </rPh>
    <rPh sb="9" eb="11">
      <t>スイセイ</t>
    </rPh>
    <rPh sb="11" eb="12">
      <t>コウ</t>
    </rPh>
    <phoneticPr fontId="3"/>
  </si>
  <si>
    <t>03 護岸・根固・水制工</t>
    <rPh sb="3" eb="5">
      <t>ゴガン</t>
    </rPh>
    <rPh sb="6" eb="7">
      <t>ネ</t>
    </rPh>
    <rPh sb="7" eb="8">
      <t>コ</t>
    </rPh>
    <rPh sb="9" eb="11">
      <t>スイセイ</t>
    </rPh>
    <rPh sb="11" eb="12">
      <t>コウ</t>
    </rPh>
    <phoneticPr fontId="3"/>
  </si>
  <si>
    <t>04 鋼橋工事(ＲＣ床版工事はコンクリート構造物に準じる）</t>
    <rPh sb="3" eb="4">
      <t>コウ</t>
    </rPh>
    <rPh sb="4" eb="5">
      <t>ハシ</t>
    </rPh>
    <rPh sb="5" eb="7">
      <t>コウジ</t>
    </rPh>
    <rPh sb="10" eb="11">
      <t>ユカ</t>
    </rPh>
    <rPh sb="11" eb="12">
      <t>バン</t>
    </rPh>
    <rPh sb="12" eb="14">
      <t>コウジ</t>
    </rPh>
    <rPh sb="21" eb="24">
      <t>コウゾウブツ</t>
    </rPh>
    <rPh sb="25" eb="26">
      <t>ジュン</t>
    </rPh>
    <phoneticPr fontId="3"/>
  </si>
  <si>
    <t>04 鋼橋工事(ＲＣ床版工事はコンクリート構造物に準じる）</t>
    <rPh sb="3" eb="4">
      <t>ハガネ</t>
    </rPh>
    <rPh sb="4" eb="5">
      <t>ハシ</t>
    </rPh>
    <rPh sb="5" eb="7">
      <t>コウジ</t>
    </rPh>
    <rPh sb="10" eb="12">
      <t>ショウバン</t>
    </rPh>
    <rPh sb="12" eb="14">
      <t>コウジ</t>
    </rPh>
    <rPh sb="21" eb="24">
      <t>コウゾウブツ</t>
    </rPh>
    <rPh sb="25" eb="26">
      <t>ジュン</t>
    </rPh>
    <phoneticPr fontId="3"/>
  </si>
  <si>
    <t>04 鋼橋工事(ＲＣ床版工事はコンクリート構造物に準じる）</t>
    <phoneticPr fontId="3"/>
  </si>
  <si>
    <t>⑱架設に用いる仮設備及び架設用機材について品質、性能が確保できる規模及び強度を有していることが確認できる。</t>
    <rPh sb="1" eb="3">
      <t>カセツ</t>
    </rPh>
    <rPh sb="4" eb="5">
      <t>モチ</t>
    </rPh>
    <rPh sb="7" eb="8">
      <t>カリ</t>
    </rPh>
    <rPh sb="8" eb="10">
      <t>セツビ</t>
    </rPh>
    <rPh sb="10" eb="11">
      <t>オヨ</t>
    </rPh>
    <rPh sb="12" eb="14">
      <t>カセツ</t>
    </rPh>
    <rPh sb="14" eb="15">
      <t>ヨウ</t>
    </rPh>
    <rPh sb="15" eb="17">
      <t>キザイ</t>
    </rPh>
    <rPh sb="21" eb="23">
      <t>ヒンシツ</t>
    </rPh>
    <rPh sb="24" eb="26">
      <t>セイノウ</t>
    </rPh>
    <rPh sb="27" eb="29">
      <t>カクホ</t>
    </rPh>
    <rPh sb="32" eb="34">
      <t>キボ</t>
    </rPh>
    <rPh sb="34" eb="35">
      <t>オヨ</t>
    </rPh>
    <rPh sb="36" eb="38">
      <t>キョウド</t>
    </rPh>
    <rPh sb="39" eb="40">
      <t>ユウ</t>
    </rPh>
    <rPh sb="47" eb="49">
      <t>カクニン</t>
    </rPh>
    <phoneticPr fontId="3"/>
  </si>
  <si>
    <t>⑥地山との取り合わせを適切に行っていることが確認できる。</t>
    <rPh sb="1" eb="3">
      <t>ジヤマ</t>
    </rPh>
    <rPh sb="5" eb="6">
      <t>ト</t>
    </rPh>
    <rPh sb="7" eb="8">
      <t>ア</t>
    </rPh>
    <rPh sb="11" eb="13">
      <t>テキセツ</t>
    </rPh>
    <rPh sb="14" eb="15">
      <t>オコナ</t>
    </rPh>
    <rPh sb="22" eb="24">
      <t>カクニン</t>
    </rPh>
    <phoneticPr fontId="3"/>
  </si>
  <si>
    <t>⑦鉄筋及び鋼材の品質が、証明書類で確認できる。</t>
    <rPh sb="1" eb="3">
      <t>テッキン</t>
    </rPh>
    <rPh sb="3" eb="4">
      <t>オヨ</t>
    </rPh>
    <rPh sb="5" eb="7">
      <t>コウザイ</t>
    </rPh>
    <rPh sb="8" eb="10">
      <t>ヒンシツ</t>
    </rPh>
    <rPh sb="12" eb="14">
      <t>ショウメイ</t>
    </rPh>
    <rPh sb="14" eb="16">
      <t>ショルイ</t>
    </rPh>
    <rPh sb="17" eb="19">
      <t>カクニン</t>
    </rPh>
    <phoneticPr fontId="3"/>
  </si>
  <si>
    <t xml:space="preserve">06 舗装工事
</t>
    <rPh sb="3" eb="5">
      <t>ホソウ</t>
    </rPh>
    <rPh sb="5" eb="7">
      <t>コウジ</t>
    </rPh>
    <phoneticPr fontId="3"/>
  </si>
  <si>
    <t>05 急傾斜地崩壊対策工事・治山構造物工事・地すべり防止工事（集水井工事を含む）</t>
    <rPh sb="3" eb="6">
      <t>キュウケイシャ</t>
    </rPh>
    <rPh sb="6" eb="7">
      <t>チ</t>
    </rPh>
    <rPh sb="7" eb="9">
      <t>ホウカイ</t>
    </rPh>
    <rPh sb="9" eb="11">
      <t>タイサク</t>
    </rPh>
    <rPh sb="11" eb="13">
      <t>コウジ</t>
    </rPh>
    <rPh sb="14" eb="16">
      <t>チサン</t>
    </rPh>
    <rPh sb="16" eb="19">
      <t>コウゾウブツ</t>
    </rPh>
    <rPh sb="19" eb="21">
      <t>コウジ</t>
    </rPh>
    <rPh sb="22" eb="23">
      <t>ジ</t>
    </rPh>
    <rPh sb="26" eb="28">
      <t>ボウシ</t>
    </rPh>
    <rPh sb="28" eb="30">
      <t>コウジ</t>
    </rPh>
    <rPh sb="31" eb="33">
      <t>シュウスイ</t>
    </rPh>
    <rPh sb="33" eb="34">
      <t>イ</t>
    </rPh>
    <rPh sb="34" eb="36">
      <t>コウジ</t>
    </rPh>
    <rPh sb="37" eb="38">
      <t>フク</t>
    </rPh>
    <phoneticPr fontId="3"/>
  </si>
  <si>
    <t>【共通】</t>
    <rPh sb="1" eb="3">
      <t>キョウツウ</t>
    </rPh>
    <phoneticPr fontId="3"/>
  </si>
  <si>
    <t>【治山構造物に適用】</t>
    <rPh sb="1" eb="3">
      <t>チサン</t>
    </rPh>
    <rPh sb="3" eb="6">
      <t>コウゾウブツ</t>
    </rPh>
    <rPh sb="7" eb="9">
      <t>テキヨウ</t>
    </rPh>
    <phoneticPr fontId="3"/>
  </si>
  <si>
    <t>⑪鉄筋の組立及び加工が、設計図書の仕様を満足していることが確認できる。</t>
    <rPh sb="1" eb="3">
      <t>テッキン</t>
    </rPh>
    <rPh sb="4" eb="5">
      <t>ク</t>
    </rPh>
    <rPh sb="5" eb="6">
      <t>タ</t>
    </rPh>
    <rPh sb="6" eb="7">
      <t>オヨ</t>
    </rPh>
    <rPh sb="8" eb="10">
      <t>カコウ</t>
    </rPh>
    <rPh sb="12" eb="14">
      <t>セッケイ</t>
    </rPh>
    <rPh sb="14" eb="16">
      <t>トショ</t>
    </rPh>
    <rPh sb="17" eb="19">
      <t>シヨウ</t>
    </rPh>
    <rPh sb="20" eb="22">
      <t>マンゾク</t>
    </rPh>
    <rPh sb="29" eb="31">
      <t>カクニン</t>
    </rPh>
    <phoneticPr fontId="3"/>
  </si>
  <si>
    <t>⑫施工基面を平滑に仕上げていることが確認できる。</t>
    <rPh sb="1" eb="3">
      <t>セコウ</t>
    </rPh>
    <rPh sb="3" eb="5">
      <t>キメン</t>
    </rPh>
    <rPh sb="6" eb="8">
      <t>ヘイカツ</t>
    </rPh>
    <rPh sb="9" eb="11">
      <t>シア</t>
    </rPh>
    <rPh sb="18" eb="20">
      <t>カクニン</t>
    </rPh>
    <phoneticPr fontId="3"/>
  </si>
  <si>
    <t>⑬アンカーの施工が、設計図書の仕様を満足していることが確認できる。</t>
    <rPh sb="6" eb="8">
      <t>セコウ</t>
    </rPh>
    <rPh sb="10" eb="12">
      <t>セッケイ</t>
    </rPh>
    <rPh sb="12" eb="14">
      <t>トショ</t>
    </rPh>
    <rPh sb="15" eb="17">
      <t>シヨウ</t>
    </rPh>
    <rPh sb="18" eb="20">
      <t>マンゾク</t>
    </rPh>
    <rPh sb="27" eb="29">
      <t>カクニン</t>
    </rPh>
    <phoneticPr fontId="3"/>
  </si>
  <si>
    <t>⑭ボルトの締付確認が実施され、記録を保管していることが確認できる。</t>
    <rPh sb="5" eb="6">
      <t>シ</t>
    </rPh>
    <rPh sb="6" eb="7">
      <t>ツ</t>
    </rPh>
    <rPh sb="7" eb="9">
      <t>カクニン</t>
    </rPh>
    <rPh sb="10" eb="12">
      <t>ジッシ</t>
    </rPh>
    <rPh sb="15" eb="17">
      <t>キロク</t>
    </rPh>
    <rPh sb="18" eb="20">
      <t>ホカン</t>
    </rPh>
    <rPh sb="27" eb="29">
      <t>カクニン</t>
    </rPh>
    <phoneticPr fontId="3"/>
  </si>
  <si>
    <t>⑮ボルトの締付機及び測定機器のキャリブレーションを実施していることが確認できる。</t>
    <rPh sb="5" eb="6">
      <t>シ</t>
    </rPh>
    <rPh sb="6" eb="7">
      <t>ツ</t>
    </rPh>
    <rPh sb="7" eb="8">
      <t>キ</t>
    </rPh>
    <rPh sb="8" eb="9">
      <t>オヨ</t>
    </rPh>
    <rPh sb="10" eb="12">
      <t>ソクテイ</t>
    </rPh>
    <rPh sb="12" eb="14">
      <t>キキ</t>
    </rPh>
    <rPh sb="25" eb="27">
      <t>ジッシ</t>
    </rPh>
    <rPh sb="34" eb="36">
      <t>カクニン</t>
    </rPh>
    <phoneticPr fontId="3"/>
  </si>
  <si>
    <t>⑰アンカーの施工が、設計図書の仕様を満足していることが確認できる。</t>
    <rPh sb="6" eb="8">
      <t>セコウ</t>
    </rPh>
    <rPh sb="10" eb="12">
      <t>セッケイ</t>
    </rPh>
    <rPh sb="12" eb="14">
      <t>トショ</t>
    </rPh>
    <rPh sb="15" eb="17">
      <t>シヨウ</t>
    </rPh>
    <rPh sb="18" eb="20">
      <t>マンゾク</t>
    </rPh>
    <rPh sb="27" eb="29">
      <t>カクニン</t>
    </rPh>
    <phoneticPr fontId="3"/>
  </si>
  <si>
    <t>⑱ライナープレートの組み立てにあたり、偏心と歪みに配慮して施工していることが確認できる。</t>
    <rPh sb="10" eb="11">
      <t>ク</t>
    </rPh>
    <rPh sb="12" eb="13">
      <t>タ</t>
    </rPh>
    <rPh sb="19" eb="21">
      <t>ヘンシン</t>
    </rPh>
    <rPh sb="22" eb="23">
      <t>ユガ</t>
    </rPh>
    <rPh sb="25" eb="27">
      <t>ハイリョ</t>
    </rPh>
    <rPh sb="29" eb="31">
      <t>セコウ</t>
    </rPh>
    <rPh sb="38" eb="40">
      <t>カクニン</t>
    </rPh>
    <phoneticPr fontId="3"/>
  </si>
  <si>
    <t>⑲ライナープレートと地山の隙間が少なくなるように施工していることが確認できる。</t>
    <rPh sb="10" eb="12">
      <t>ジヤマ</t>
    </rPh>
    <rPh sb="13" eb="15">
      <t>スキマ</t>
    </rPh>
    <rPh sb="16" eb="17">
      <t>スク</t>
    </rPh>
    <rPh sb="24" eb="26">
      <t>セコウ</t>
    </rPh>
    <rPh sb="33" eb="35">
      <t>カクニン</t>
    </rPh>
    <phoneticPr fontId="3"/>
  </si>
  <si>
    <t>⑳集・排水ボーリング工の方向及び角度が、適正となるように施工上の配慮をしていることが確認できる。</t>
    <rPh sb="1" eb="2">
      <t>シュウ</t>
    </rPh>
    <rPh sb="3" eb="5">
      <t>ハイスイ</t>
    </rPh>
    <rPh sb="10" eb="11">
      <t>コウ</t>
    </rPh>
    <rPh sb="12" eb="14">
      <t>ホウコウ</t>
    </rPh>
    <rPh sb="14" eb="15">
      <t>オヨ</t>
    </rPh>
    <rPh sb="16" eb="18">
      <t>カクド</t>
    </rPh>
    <rPh sb="20" eb="22">
      <t>テキセイ</t>
    </rPh>
    <rPh sb="28" eb="30">
      <t>セコウ</t>
    </rPh>
    <rPh sb="30" eb="31">
      <t>ジョウ</t>
    </rPh>
    <rPh sb="32" eb="34">
      <t>ハイリョ</t>
    </rPh>
    <rPh sb="42" eb="44">
      <t>カクニン</t>
    </rPh>
    <phoneticPr fontId="3"/>
  </si>
  <si>
    <t>④運搬時間、打設時の投入高さ、締固時のバイブレータの機種及び養生方法が施工条件及び気象条件に適しており、定められた条件を満足していることが確認できる。（暑中及び寒中コンクリートを含む）</t>
    <rPh sb="1" eb="3">
      <t>ウンパン</t>
    </rPh>
    <rPh sb="3" eb="5">
      <t>ジカン</t>
    </rPh>
    <rPh sb="6" eb="8">
      <t>ダセツ</t>
    </rPh>
    <rPh sb="8" eb="9">
      <t>ジ</t>
    </rPh>
    <rPh sb="10" eb="12">
      <t>トウニュウ</t>
    </rPh>
    <rPh sb="12" eb="13">
      <t>タカ</t>
    </rPh>
    <rPh sb="15" eb="17">
      <t>シメカタ</t>
    </rPh>
    <rPh sb="17" eb="18">
      <t>ジ</t>
    </rPh>
    <rPh sb="26" eb="28">
      <t>キシュ</t>
    </rPh>
    <rPh sb="28" eb="29">
      <t>オヨ</t>
    </rPh>
    <rPh sb="30" eb="32">
      <t>ヨウジョウ</t>
    </rPh>
    <rPh sb="32" eb="34">
      <t>ホウホウ</t>
    </rPh>
    <rPh sb="35" eb="37">
      <t>セコウ</t>
    </rPh>
    <rPh sb="37" eb="39">
      <t>ジョウケン</t>
    </rPh>
    <rPh sb="39" eb="40">
      <t>オヨ</t>
    </rPh>
    <rPh sb="41" eb="43">
      <t>キショウ</t>
    </rPh>
    <rPh sb="43" eb="45">
      <t>ジョウケン</t>
    </rPh>
    <rPh sb="46" eb="47">
      <t>テキ</t>
    </rPh>
    <rPh sb="52" eb="53">
      <t>サダ</t>
    </rPh>
    <rPh sb="57" eb="59">
      <t>ジョウケン</t>
    </rPh>
    <rPh sb="60" eb="62">
      <t>マンゾク</t>
    </rPh>
    <rPh sb="69" eb="71">
      <t>カクニン</t>
    </rPh>
    <rPh sb="76" eb="78">
      <t>ショチュウ</t>
    </rPh>
    <rPh sb="78" eb="79">
      <t>オヨ</t>
    </rPh>
    <rPh sb="80" eb="82">
      <t>カンチュウ</t>
    </rPh>
    <rPh sb="89" eb="90">
      <t>フク</t>
    </rPh>
    <phoneticPr fontId="3"/>
  </si>
  <si>
    <t>【地すべり防止工事（抑止杭・集水井戸工事を含む）】</t>
    <rPh sb="1" eb="2">
      <t>チ</t>
    </rPh>
    <rPh sb="5" eb="7">
      <t>ボウシ</t>
    </rPh>
    <rPh sb="7" eb="9">
      <t>コウジ</t>
    </rPh>
    <rPh sb="10" eb="12">
      <t>ヨクシ</t>
    </rPh>
    <rPh sb="12" eb="13">
      <t>クイ</t>
    </rPh>
    <rPh sb="14" eb="16">
      <t>シュウスイ</t>
    </rPh>
    <rPh sb="16" eb="18">
      <t>イド</t>
    </rPh>
    <rPh sb="18" eb="20">
      <t>コウジ</t>
    </rPh>
    <rPh sb="21" eb="22">
      <t>フク</t>
    </rPh>
    <phoneticPr fontId="3"/>
  </si>
  <si>
    <t>a</t>
    <phoneticPr fontId="3"/>
  </si>
  <si>
    <t>05 急傾斜地崩壊対策工事・治山構造物工事・地すべり防止工事（集水井工事を含む）</t>
    <phoneticPr fontId="3"/>
  </si>
  <si>
    <t>06 舗装工事</t>
    <phoneticPr fontId="3"/>
  </si>
  <si>
    <t>07 法面工事</t>
    <phoneticPr fontId="3"/>
  </si>
  <si>
    <t>08 基礎工事及び地盤改良工事</t>
    <phoneticPr fontId="3"/>
  </si>
  <si>
    <t>09 海岸工事</t>
    <phoneticPr fontId="3"/>
  </si>
  <si>
    <t>10 コンクリート橋上部工事（ＰＣ及びＲＣを対象）</t>
    <phoneticPr fontId="3"/>
  </si>
  <si>
    <t>12 植栽工事</t>
    <phoneticPr fontId="3"/>
  </si>
  <si>
    <t xml:space="preserve">07 法面工事
</t>
    <rPh sb="3" eb="5">
      <t>ノリメン</t>
    </rPh>
    <rPh sb="5" eb="7">
      <t>コウジ</t>
    </rPh>
    <phoneticPr fontId="3"/>
  </si>
  <si>
    <t>08 基礎工事及び地盤改良工事</t>
    <rPh sb="3" eb="5">
      <t>キソ</t>
    </rPh>
    <rPh sb="5" eb="7">
      <t>コウジ</t>
    </rPh>
    <rPh sb="7" eb="8">
      <t>オヨ</t>
    </rPh>
    <rPh sb="9" eb="11">
      <t>ジバン</t>
    </rPh>
    <rPh sb="11" eb="13">
      <t>カイリョウ</t>
    </rPh>
    <rPh sb="13" eb="15">
      <t>コウジ</t>
    </rPh>
    <phoneticPr fontId="3"/>
  </si>
  <si>
    <t>09 海岸工事</t>
    <rPh sb="3" eb="5">
      <t>カイガン</t>
    </rPh>
    <rPh sb="5" eb="7">
      <t>コウジ</t>
    </rPh>
    <phoneticPr fontId="3"/>
  </si>
  <si>
    <t>10 コンクリート橋上部工事（ＰＣ及びＲＣを対象）</t>
    <rPh sb="9" eb="10">
      <t>ハシ</t>
    </rPh>
    <rPh sb="10" eb="12">
      <t>ジョウブ</t>
    </rPh>
    <rPh sb="12" eb="14">
      <t>コウジ</t>
    </rPh>
    <rPh sb="17" eb="18">
      <t>オヨ</t>
    </rPh>
    <rPh sb="22" eb="24">
      <t>タイショウ</t>
    </rPh>
    <phoneticPr fontId="3"/>
  </si>
  <si>
    <t>Ⅰ出来形</t>
    <rPh sb="1" eb="4">
      <t>デキガタ</t>
    </rPh>
    <phoneticPr fontId="3"/>
  </si>
  <si>
    <t>Ⅱ品質</t>
    <rPh sb="1" eb="3">
      <t>ヒンシツ</t>
    </rPh>
    <phoneticPr fontId="3"/>
  </si>
  <si>
    <t>Ⅲ出来ばえ</t>
    <rPh sb="1" eb="3">
      <t>デキ</t>
    </rPh>
    <phoneticPr fontId="3"/>
  </si>
  <si>
    <t>+5.0</t>
    <phoneticPr fontId="3"/>
  </si>
  <si>
    <t>+2.5</t>
    <phoneticPr fontId="3"/>
  </si>
  <si>
    <t>-5.0</t>
    <phoneticPr fontId="3"/>
  </si>
  <si>
    <t>+4.0</t>
    <phoneticPr fontId="3"/>
  </si>
  <si>
    <t>+2.0</t>
    <phoneticPr fontId="3"/>
  </si>
  <si>
    <t>-5.0</t>
    <phoneticPr fontId="3"/>
  </si>
  <si>
    <t>04 維持・修繕工事</t>
    <rPh sb="3" eb="5">
      <t>イジ</t>
    </rPh>
    <rPh sb="6" eb="8">
      <t>シュウゼン</t>
    </rPh>
    <rPh sb="8" eb="10">
      <t>コウジ</t>
    </rPh>
    <phoneticPr fontId="3"/>
  </si>
  <si>
    <t>02 機械設備工事</t>
    <rPh sb="3" eb="5">
      <t>キカイ</t>
    </rPh>
    <rPh sb="5" eb="7">
      <t>セツビ</t>
    </rPh>
    <rPh sb="7" eb="9">
      <t>コウジ</t>
    </rPh>
    <phoneticPr fontId="3"/>
  </si>
  <si>
    <t>03 電気通信設備工事・通信設備工事・受変電設備工事</t>
    <rPh sb="3" eb="5">
      <t>デンキ</t>
    </rPh>
    <rPh sb="5" eb="7">
      <t>ツウシン</t>
    </rPh>
    <rPh sb="7" eb="9">
      <t>セツビ</t>
    </rPh>
    <rPh sb="9" eb="11">
      <t>コウジ</t>
    </rPh>
    <rPh sb="12" eb="14">
      <t>ツウシン</t>
    </rPh>
    <rPh sb="14" eb="16">
      <t>セツビ</t>
    </rPh>
    <rPh sb="16" eb="18">
      <t>コウジ</t>
    </rPh>
    <rPh sb="19" eb="22">
      <t>ジュヘンデン</t>
    </rPh>
    <rPh sb="22" eb="24">
      <t>セツビ</t>
    </rPh>
    <rPh sb="24" eb="26">
      <t>コウジ</t>
    </rPh>
    <phoneticPr fontId="3"/>
  </si>
  <si>
    <t>04 維持・修繕工事</t>
    <rPh sb="3" eb="5">
      <t>イジ</t>
    </rPh>
    <rPh sb="6" eb="8">
      <t>シュウゼン</t>
    </rPh>
    <rPh sb="8" eb="10">
      <t>コウジ</t>
    </rPh>
    <phoneticPr fontId="3"/>
  </si>
  <si>
    <t>+0.5</t>
    <phoneticPr fontId="3"/>
  </si>
  <si>
    <t>+1.5</t>
    <phoneticPr fontId="3"/>
  </si>
  <si>
    <t>+1.0</t>
    <phoneticPr fontId="3"/>
  </si>
  <si>
    <t>地盤改良工事である（※地盤改良はｃ評価とする）。</t>
    <rPh sb="0" eb="2">
      <t>ジバン</t>
    </rPh>
    <rPh sb="2" eb="4">
      <t>カイリョウ</t>
    </rPh>
    <rPh sb="4" eb="6">
      <t>コウジ</t>
    </rPh>
    <rPh sb="11" eb="13">
      <t>ジバン</t>
    </rPh>
    <rPh sb="13" eb="15">
      <t>カイリョウ</t>
    </rPh>
    <rPh sb="17" eb="19">
      <t>ヒョウカ</t>
    </rPh>
    <phoneticPr fontId="3"/>
  </si>
  <si>
    <t>⑧台風などの異常気象に備えて施工前に避難場所の確保及び退避設備の対策を講じていることが確認できる。</t>
    <rPh sb="1" eb="3">
      <t>タイフウ</t>
    </rPh>
    <rPh sb="6" eb="8">
      <t>イジョウ</t>
    </rPh>
    <rPh sb="8" eb="10">
      <t>キショウ</t>
    </rPh>
    <rPh sb="11" eb="12">
      <t>ソナ</t>
    </rPh>
    <rPh sb="14" eb="16">
      <t>セコウ</t>
    </rPh>
    <rPh sb="16" eb="17">
      <t>マエ</t>
    </rPh>
    <rPh sb="18" eb="20">
      <t>ヒナン</t>
    </rPh>
    <rPh sb="20" eb="22">
      <t>バショ</t>
    </rPh>
    <rPh sb="23" eb="25">
      <t>カクホ</t>
    </rPh>
    <rPh sb="25" eb="26">
      <t>オヨ</t>
    </rPh>
    <rPh sb="27" eb="29">
      <t>タイヒ</t>
    </rPh>
    <rPh sb="29" eb="31">
      <t>セツビ</t>
    </rPh>
    <rPh sb="32" eb="34">
      <t>タイサク</t>
    </rPh>
    <rPh sb="35" eb="36">
      <t>コウ</t>
    </rPh>
    <rPh sb="43" eb="45">
      <t>カクニン</t>
    </rPh>
    <phoneticPr fontId="3"/>
  </si>
  <si>
    <t>⑬プレビーム桁のプレフリクション管理が、設計図書の仕様を満足していることが確認できる。</t>
    <rPh sb="6" eb="7">
      <t>ケタ</t>
    </rPh>
    <rPh sb="16" eb="18">
      <t>カンリ</t>
    </rPh>
    <rPh sb="20" eb="22">
      <t>セッケイ</t>
    </rPh>
    <rPh sb="22" eb="24">
      <t>トショ</t>
    </rPh>
    <rPh sb="25" eb="27">
      <t>シヨウ</t>
    </rPh>
    <rPh sb="28" eb="30">
      <t>マンゾク</t>
    </rPh>
    <rPh sb="37" eb="39">
      <t>カクニン</t>
    </rPh>
    <phoneticPr fontId="3"/>
  </si>
  <si>
    <t>11 塗装工事(工場塗装を除く)</t>
    <rPh sb="3" eb="5">
      <t>トソウ</t>
    </rPh>
    <rPh sb="5" eb="7">
      <t>コウジ</t>
    </rPh>
    <rPh sb="8" eb="10">
      <t>コウジョウ</t>
    </rPh>
    <rPh sb="10" eb="12">
      <t>トソウ</t>
    </rPh>
    <rPh sb="13" eb="14">
      <t>ノゾ</t>
    </rPh>
    <phoneticPr fontId="3"/>
  </si>
  <si>
    <t>　　評価値が80％超　　　　・・・・・・・ a</t>
    <rPh sb="2" eb="4">
      <t>ヒョウカ</t>
    </rPh>
    <rPh sb="4" eb="5">
      <t>アタイ</t>
    </rPh>
    <rPh sb="9" eb="10">
      <t>コ</t>
    </rPh>
    <phoneticPr fontId="3"/>
  </si>
  <si>
    <t>③施工管理記録などから、不可視部分の出来ばえの良さが伺える。</t>
    <rPh sb="1" eb="3">
      <t>セコウ</t>
    </rPh>
    <rPh sb="3" eb="5">
      <t>カンリ</t>
    </rPh>
    <rPh sb="5" eb="7">
      <t>キロク</t>
    </rPh>
    <rPh sb="12" eb="15">
      <t>フカシ</t>
    </rPh>
    <rPh sb="15" eb="17">
      <t>ブブン</t>
    </rPh>
    <rPh sb="18" eb="20">
      <t>デキ</t>
    </rPh>
    <rPh sb="23" eb="24">
      <t>ヨ</t>
    </rPh>
    <rPh sb="26" eb="27">
      <t>ウカガ</t>
    </rPh>
    <phoneticPr fontId="3"/>
  </si>
  <si>
    <t>①防護柵設置要綱等の規定を満足していることが確認できる。</t>
    <rPh sb="1" eb="4">
      <t>ボウゴサク</t>
    </rPh>
    <rPh sb="4" eb="6">
      <t>セッチ</t>
    </rPh>
    <rPh sb="6" eb="8">
      <t>ヨウコウ</t>
    </rPh>
    <rPh sb="8" eb="9">
      <t>トウ</t>
    </rPh>
    <rPh sb="10" eb="12">
      <t>キテイ</t>
    </rPh>
    <rPh sb="13" eb="15">
      <t>マンゾク</t>
    </rPh>
    <rPh sb="22" eb="24">
      <t>カクニン</t>
    </rPh>
    <phoneticPr fontId="3"/>
  </si>
  <si>
    <t>①視線誘導標設置基準、道路標識ハンドブック等の規定を満足していることが確認できる。</t>
    <rPh sb="1" eb="3">
      <t>シセン</t>
    </rPh>
    <rPh sb="3" eb="5">
      <t>ユウドウ</t>
    </rPh>
    <rPh sb="5" eb="6">
      <t>ヒョウ</t>
    </rPh>
    <rPh sb="6" eb="8">
      <t>セッチ</t>
    </rPh>
    <rPh sb="8" eb="10">
      <t>キジュン</t>
    </rPh>
    <rPh sb="11" eb="13">
      <t>ドウロ</t>
    </rPh>
    <rPh sb="13" eb="15">
      <t>ヒョウシキ</t>
    </rPh>
    <rPh sb="21" eb="22">
      <t>トウ</t>
    </rPh>
    <rPh sb="23" eb="25">
      <t>キテイ</t>
    </rPh>
    <rPh sb="26" eb="28">
      <t>マンゾク</t>
    </rPh>
    <rPh sb="35" eb="37">
      <t>カクニン</t>
    </rPh>
    <phoneticPr fontId="3"/>
  </si>
  <si>
    <t>②床掘りの仕上がり面において、地山の乱れや不陸が生じないように施工していることが確認できる。</t>
    <rPh sb="1" eb="3">
      <t>トコボリ</t>
    </rPh>
    <rPh sb="5" eb="7">
      <t>シア</t>
    </rPh>
    <rPh sb="9" eb="10">
      <t>メン</t>
    </rPh>
    <rPh sb="15" eb="17">
      <t>ジヤマ</t>
    </rPh>
    <rPh sb="18" eb="19">
      <t>ミダ</t>
    </rPh>
    <rPh sb="21" eb="23">
      <t>フリク</t>
    </rPh>
    <rPh sb="24" eb="25">
      <t>ショウ</t>
    </rPh>
    <rPh sb="31" eb="33">
      <t>セコウ</t>
    </rPh>
    <rPh sb="40" eb="42">
      <t>カクニン</t>
    </rPh>
    <phoneticPr fontId="3"/>
  </si>
  <si>
    <t>③基礎工の施工にあたって、無筋及び鉄筋コンクリートの規定を満足していることが確認できる。</t>
    <rPh sb="1" eb="3">
      <t>キソ</t>
    </rPh>
    <rPh sb="3" eb="4">
      <t>コウ</t>
    </rPh>
    <rPh sb="5" eb="7">
      <t>セコウ</t>
    </rPh>
    <rPh sb="13" eb="15">
      <t>ムキン</t>
    </rPh>
    <rPh sb="15" eb="16">
      <t>オヨ</t>
    </rPh>
    <rPh sb="17" eb="19">
      <t>テッキン</t>
    </rPh>
    <rPh sb="26" eb="28">
      <t>キテイ</t>
    </rPh>
    <rPh sb="29" eb="31">
      <t>マンゾク</t>
    </rPh>
    <rPh sb="38" eb="40">
      <t>カクニン</t>
    </rPh>
    <phoneticPr fontId="3"/>
  </si>
  <si>
    <t>⑥使用する材料が、設計図書の仕様を満足していることが確認できる。</t>
    <rPh sb="1" eb="3">
      <t>シヨウ</t>
    </rPh>
    <rPh sb="5" eb="7">
      <t>ザイリョウ</t>
    </rPh>
    <rPh sb="9" eb="11">
      <t>セッケイ</t>
    </rPh>
    <rPh sb="11" eb="13">
      <t>トショ</t>
    </rPh>
    <rPh sb="14" eb="16">
      <t>シヨウ</t>
    </rPh>
    <rPh sb="17" eb="19">
      <t>マンゾク</t>
    </rPh>
    <rPh sb="26" eb="28">
      <t>カクニン</t>
    </rPh>
    <phoneticPr fontId="3"/>
  </si>
  <si>
    <t>①道路標識ハンドブック等の規定を満足していることが確認できる。</t>
    <rPh sb="1" eb="3">
      <t>ドウロ</t>
    </rPh>
    <rPh sb="3" eb="5">
      <t>ヒョウシキ</t>
    </rPh>
    <rPh sb="11" eb="12">
      <t>トウ</t>
    </rPh>
    <rPh sb="13" eb="15">
      <t>キテイ</t>
    </rPh>
    <rPh sb="16" eb="18">
      <t>マンゾク</t>
    </rPh>
    <rPh sb="25" eb="27">
      <t>カクニン</t>
    </rPh>
    <phoneticPr fontId="3"/>
  </si>
  <si>
    <t>②ペイント式（常温式）区画線に使用するシンナーの使用量が、１０％以下であることが確認できる。</t>
    <rPh sb="5" eb="6">
      <t>シキ</t>
    </rPh>
    <rPh sb="7" eb="9">
      <t>ジョウオン</t>
    </rPh>
    <rPh sb="9" eb="10">
      <t>シキ</t>
    </rPh>
    <rPh sb="11" eb="14">
      <t>クカクセン</t>
    </rPh>
    <rPh sb="15" eb="17">
      <t>シヨウ</t>
    </rPh>
    <rPh sb="24" eb="27">
      <t>シヨウリョウ</t>
    </rPh>
    <rPh sb="32" eb="34">
      <t>イカ</t>
    </rPh>
    <rPh sb="40" eb="42">
      <t>カクニン</t>
    </rPh>
    <phoneticPr fontId="3"/>
  </si>
  <si>
    <t>③区画線の厚さが見本等で設計図書の仕様を満足していることが確認できる。</t>
    <rPh sb="1" eb="4">
      <t>クカクセン</t>
    </rPh>
    <rPh sb="5" eb="6">
      <t>アツ</t>
    </rPh>
    <rPh sb="8" eb="10">
      <t>ミホン</t>
    </rPh>
    <rPh sb="10" eb="11">
      <t>トウ</t>
    </rPh>
    <rPh sb="12" eb="14">
      <t>セッケイ</t>
    </rPh>
    <rPh sb="14" eb="16">
      <t>トショ</t>
    </rPh>
    <rPh sb="17" eb="19">
      <t>シヨウ</t>
    </rPh>
    <rPh sb="20" eb="22">
      <t>マンゾク</t>
    </rPh>
    <rPh sb="29" eb="31">
      <t>カクニン</t>
    </rPh>
    <phoneticPr fontId="3"/>
  </si>
  <si>
    <t>④区画線施工後の昼間及び夜間の視認性が、設計図書の仕様を満足していることが確認できる。</t>
    <rPh sb="1" eb="4">
      <t>クカクセン</t>
    </rPh>
    <rPh sb="4" eb="6">
      <t>セコウ</t>
    </rPh>
    <rPh sb="6" eb="7">
      <t>ゴ</t>
    </rPh>
    <rPh sb="8" eb="10">
      <t>ヒルマ</t>
    </rPh>
    <rPh sb="10" eb="11">
      <t>オヨ</t>
    </rPh>
    <rPh sb="12" eb="14">
      <t>ヤカン</t>
    </rPh>
    <rPh sb="15" eb="18">
      <t>シニンセイ</t>
    </rPh>
    <rPh sb="20" eb="22">
      <t>セッケイ</t>
    </rPh>
    <rPh sb="22" eb="24">
      <t>トショ</t>
    </rPh>
    <rPh sb="25" eb="27">
      <t>シヨウ</t>
    </rPh>
    <rPh sb="28" eb="30">
      <t>マンゾク</t>
    </rPh>
    <rPh sb="37" eb="39">
      <t>カクニン</t>
    </rPh>
    <phoneticPr fontId="3"/>
  </si>
  <si>
    <t>⑤区画線の施工にあたって設置路面の水分、泥、砂じん及びほこりを取り除いて行っていることが確認できる。</t>
    <rPh sb="1" eb="4">
      <t>クカクセン</t>
    </rPh>
    <rPh sb="5" eb="7">
      <t>セコウ</t>
    </rPh>
    <rPh sb="12" eb="14">
      <t>セッチ</t>
    </rPh>
    <rPh sb="14" eb="16">
      <t>ロメン</t>
    </rPh>
    <rPh sb="17" eb="19">
      <t>スイブン</t>
    </rPh>
    <rPh sb="20" eb="21">
      <t>ドロ</t>
    </rPh>
    <rPh sb="22" eb="23">
      <t>サ</t>
    </rPh>
    <rPh sb="25" eb="26">
      <t>オヨ</t>
    </rPh>
    <rPh sb="31" eb="32">
      <t>ト</t>
    </rPh>
    <rPh sb="33" eb="34">
      <t>ノゾ</t>
    </rPh>
    <rPh sb="36" eb="37">
      <t>オコナ</t>
    </rPh>
    <rPh sb="44" eb="46">
      <t>カクニン</t>
    </rPh>
    <phoneticPr fontId="3"/>
  </si>
  <si>
    <t>⑦プライマーの施工にあたって、路面に均等に塗布していることが確認できる。</t>
    <rPh sb="7" eb="9">
      <t>セコウ</t>
    </rPh>
    <rPh sb="15" eb="17">
      <t>ロメン</t>
    </rPh>
    <rPh sb="18" eb="20">
      <t>キントウ</t>
    </rPh>
    <rPh sb="21" eb="23">
      <t>トフ</t>
    </rPh>
    <rPh sb="30" eb="32">
      <t>カクニン</t>
    </rPh>
    <phoneticPr fontId="3"/>
  </si>
  <si>
    <t>⑧区画線の材料が、設計図書の仕様を満足していることが確認できる。</t>
    <rPh sb="1" eb="4">
      <t>クカクセン</t>
    </rPh>
    <rPh sb="5" eb="7">
      <t>ザイリョウ</t>
    </rPh>
    <rPh sb="9" eb="11">
      <t>セッケイ</t>
    </rPh>
    <rPh sb="11" eb="13">
      <t>トショ</t>
    </rPh>
    <rPh sb="14" eb="16">
      <t>シヨウ</t>
    </rPh>
    <rPh sb="17" eb="19">
      <t>マンゾク</t>
    </rPh>
    <rPh sb="26" eb="28">
      <t>カクニン</t>
    </rPh>
    <phoneticPr fontId="3"/>
  </si>
  <si>
    <t>④樹木等の生育に害のある害虫等がいないことが確認できる。</t>
    <rPh sb="1" eb="3">
      <t>ジュモク</t>
    </rPh>
    <rPh sb="3" eb="4">
      <t>トウ</t>
    </rPh>
    <rPh sb="5" eb="7">
      <t>セイイク</t>
    </rPh>
    <rPh sb="8" eb="9">
      <t>ガイ</t>
    </rPh>
    <rPh sb="12" eb="14">
      <t>ガイチュウ</t>
    </rPh>
    <rPh sb="14" eb="15">
      <t>トウ</t>
    </rPh>
    <rPh sb="22" eb="24">
      <t>カクニン</t>
    </rPh>
    <phoneticPr fontId="3"/>
  </si>
  <si>
    <t>⑥肥料が直接樹木の根に触れないよう均一に施肥していることが確認できる。</t>
    <rPh sb="1" eb="3">
      <t>ヒリョウ</t>
    </rPh>
    <rPh sb="4" eb="6">
      <t>チョクセツ</t>
    </rPh>
    <rPh sb="6" eb="8">
      <t>ジュモク</t>
    </rPh>
    <rPh sb="9" eb="10">
      <t>ネ</t>
    </rPh>
    <rPh sb="11" eb="12">
      <t>フ</t>
    </rPh>
    <rPh sb="17" eb="19">
      <t>キンイツ</t>
    </rPh>
    <rPh sb="20" eb="22">
      <t>セヒ</t>
    </rPh>
    <rPh sb="29" eb="31">
      <t>カクニン</t>
    </rPh>
    <phoneticPr fontId="3"/>
  </si>
  <si>
    <t>⑨高木植栽において支柱が堅固に取り付けられている。</t>
    <rPh sb="1" eb="3">
      <t>コウボク</t>
    </rPh>
    <rPh sb="3" eb="5">
      <t>ショクサイ</t>
    </rPh>
    <rPh sb="9" eb="11">
      <t>シチュウ</t>
    </rPh>
    <rPh sb="12" eb="13">
      <t>カタ</t>
    </rPh>
    <rPh sb="13" eb="14">
      <t>コ</t>
    </rPh>
    <rPh sb="15" eb="16">
      <t>ト</t>
    </rPh>
    <rPh sb="17" eb="18">
      <t>ツ</t>
    </rPh>
    <phoneticPr fontId="3"/>
  </si>
  <si>
    <t>⑤余剰枝の剪定、整形その他必要な手入れを行っていることが確認できる。</t>
    <rPh sb="1" eb="3">
      <t>ヨジョウ</t>
    </rPh>
    <rPh sb="3" eb="4">
      <t>エダ</t>
    </rPh>
    <rPh sb="5" eb="7">
      <t>センテイ</t>
    </rPh>
    <rPh sb="8" eb="10">
      <t>セイケイ</t>
    </rPh>
    <rPh sb="12" eb="13">
      <t>タ</t>
    </rPh>
    <rPh sb="13" eb="15">
      <t>ヒツヨウ</t>
    </rPh>
    <rPh sb="16" eb="18">
      <t>テイ</t>
    </rPh>
    <rPh sb="20" eb="21">
      <t>オコナ</t>
    </rPh>
    <rPh sb="28" eb="30">
      <t>カクニン</t>
    </rPh>
    <phoneticPr fontId="3"/>
  </si>
  <si>
    <t>⑦植生する樹木に応じて、植穴、埋戻しが適正であることが確認できる。</t>
    <rPh sb="1" eb="3">
      <t>ショクセイ</t>
    </rPh>
    <rPh sb="5" eb="7">
      <t>ジュモク</t>
    </rPh>
    <rPh sb="8" eb="9">
      <t>オウ</t>
    </rPh>
    <rPh sb="12" eb="13">
      <t>ショク</t>
    </rPh>
    <rPh sb="13" eb="14">
      <t>アナ</t>
    </rPh>
    <rPh sb="15" eb="16">
      <t>ウ</t>
    </rPh>
    <rPh sb="16" eb="17">
      <t>モド</t>
    </rPh>
    <rPh sb="19" eb="21">
      <t>テキセイ</t>
    </rPh>
    <rPh sb="27" eb="29">
      <t>カクニン</t>
    </rPh>
    <phoneticPr fontId="3"/>
  </si>
  <si>
    <t>①作業員の配置等、安全な状態で施工していることが写真等で確認できる。</t>
    <rPh sb="1" eb="4">
      <t>サギョウイン</t>
    </rPh>
    <rPh sb="5" eb="7">
      <t>ハイチ</t>
    </rPh>
    <rPh sb="7" eb="8">
      <t>トウ</t>
    </rPh>
    <rPh sb="9" eb="11">
      <t>アンゼン</t>
    </rPh>
    <rPh sb="12" eb="14">
      <t>ジョウタイ</t>
    </rPh>
    <rPh sb="15" eb="17">
      <t>セコウ</t>
    </rPh>
    <rPh sb="24" eb="26">
      <t>シャシン</t>
    </rPh>
    <rPh sb="26" eb="27">
      <t>トウ</t>
    </rPh>
    <rPh sb="28" eb="30">
      <t>カクニン</t>
    </rPh>
    <phoneticPr fontId="3"/>
  </si>
  <si>
    <t>②巨木の場合、枝落とし・小切り・除根など各段階の施工が写真で十分確認できる。</t>
    <rPh sb="1" eb="3">
      <t>キョボク</t>
    </rPh>
    <rPh sb="4" eb="6">
      <t>バアイ</t>
    </rPh>
    <rPh sb="7" eb="8">
      <t>エダ</t>
    </rPh>
    <rPh sb="8" eb="9">
      <t>オ</t>
    </rPh>
    <rPh sb="12" eb="13">
      <t>ショウ</t>
    </rPh>
    <rPh sb="13" eb="14">
      <t>キ</t>
    </rPh>
    <rPh sb="16" eb="18">
      <t>ジョコン</t>
    </rPh>
    <rPh sb="20" eb="23">
      <t>カクダンカイ</t>
    </rPh>
    <rPh sb="24" eb="26">
      <t>セコウ</t>
    </rPh>
    <rPh sb="27" eb="29">
      <t>シャシン</t>
    </rPh>
    <rPh sb="30" eb="32">
      <t>ジュウブン</t>
    </rPh>
    <rPh sb="32" eb="34">
      <t>カクニン</t>
    </rPh>
    <phoneticPr fontId="3"/>
  </si>
  <si>
    <t>③除根後の凹部を同等の材料で補修していることが写真等で確認できる。</t>
    <rPh sb="1" eb="3">
      <t>ジョコン</t>
    </rPh>
    <rPh sb="3" eb="4">
      <t>ゴ</t>
    </rPh>
    <rPh sb="5" eb="7">
      <t>オウブ</t>
    </rPh>
    <rPh sb="8" eb="10">
      <t>ドウトウ</t>
    </rPh>
    <rPh sb="11" eb="13">
      <t>ザイリョウ</t>
    </rPh>
    <rPh sb="14" eb="16">
      <t>ホシュウ</t>
    </rPh>
    <rPh sb="23" eb="25">
      <t>シャシン</t>
    </rPh>
    <rPh sb="25" eb="26">
      <t>トウ</t>
    </rPh>
    <rPh sb="27" eb="29">
      <t>カクニン</t>
    </rPh>
    <phoneticPr fontId="3"/>
  </si>
  <si>
    <t>④集草を適切に実施していることが写真で確認できる。</t>
    <rPh sb="1" eb="3">
      <t>シュウソウ</t>
    </rPh>
    <rPh sb="4" eb="6">
      <t>テキセツ</t>
    </rPh>
    <rPh sb="7" eb="9">
      <t>ジッシ</t>
    </rPh>
    <rPh sb="16" eb="18">
      <t>シャシン</t>
    </rPh>
    <rPh sb="19" eb="21">
      <t>カクニン</t>
    </rPh>
    <phoneticPr fontId="3"/>
  </si>
  <si>
    <t>⑤場外への飛散流出の防止に対する配慮が確認できる。</t>
    <rPh sb="1" eb="3">
      <t>ジョウガイ</t>
    </rPh>
    <rPh sb="5" eb="7">
      <t>ヒサン</t>
    </rPh>
    <rPh sb="7" eb="9">
      <t>リュウシュツ</t>
    </rPh>
    <rPh sb="10" eb="12">
      <t>ボウシ</t>
    </rPh>
    <rPh sb="13" eb="14">
      <t>タイ</t>
    </rPh>
    <rPh sb="16" eb="18">
      <t>ハイリョ</t>
    </rPh>
    <rPh sb="19" eb="21">
      <t>カクニン</t>
    </rPh>
    <phoneticPr fontId="3"/>
  </si>
  <si>
    <t>②全体的な美観が良い。</t>
    <rPh sb="1" eb="4">
      <t>ゼンタイテキ</t>
    </rPh>
    <rPh sb="5" eb="7">
      <t>ビカン</t>
    </rPh>
    <rPh sb="8" eb="9">
      <t>ヨ</t>
    </rPh>
    <phoneticPr fontId="3"/>
  </si>
  <si>
    <t>④その他　〔理由：</t>
    <rPh sb="6" eb="8">
      <t>リユウ</t>
    </rPh>
    <phoneticPr fontId="3"/>
  </si>
  <si>
    <t>③検査時の清掃が行き届いている。</t>
    <rPh sb="1" eb="3">
      <t>ケンサ</t>
    </rPh>
    <rPh sb="3" eb="4">
      <t>ジ</t>
    </rPh>
    <rPh sb="5" eb="7">
      <t>セイソウ</t>
    </rPh>
    <rPh sb="8" eb="9">
      <t>イ</t>
    </rPh>
    <rPh sb="10" eb="11">
      <t>トド</t>
    </rPh>
    <phoneticPr fontId="3"/>
  </si>
  <si>
    <t>【共通】</t>
    <rPh sb="1" eb="3">
      <t>キョウツウ</t>
    </rPh>
    <phoneticPr fontId="3"/>
  </si>
  <si>
    <t>①使用材料が設計図に示されている要求性能を満足することが確認できる（炭素繊維シート、コンクリート、ひび割れ注入材、高欄、伸縮継手、塗装仕様等）。</t>
    <rPh sb="1" eb="3">
      <t>シヨウ</t>
    </rPh>
    <rPh sb="3" eb="5">
      <t>ザイリョウ</t>
    </rPh>
    <rPh sb="6" eb="9">
      <t>セッケイズ</t>
    </rPh>
    <rPh sb="10" eb="11">
      <t>シメ</t>
    </rPh>
    <rPh sb="16" eb="18">
      <t>ヨウキュウ</t>
    </rPh>
    <rPh sb="18" eb="20">
      <t>セイノウ</t>
    </rPh>
    <rPh sb="21" eb="23">
      <t>マンゾク</t>
    </rPh>
    <rPh sb="28" eb="30">
      <t>カクニン</t>
    </rPh>
    <rPh sb="34" eb="36">
      <t>タンソ</t>
    </rPh>
    <rPh sb="36" eb="38">
      <t>センイ</t>
    </rPh>
    <rPh sb="51" eb="52">
      <t>ワ</t>
    </rPh>
    <rPh sb="53" eb="55">
      <t>チュウニュウ</t>
    </rPh>
    <rPh sb="55" eb="56">
      <t>ザイ</t>
    </rPh>
    <rPh sb="57" eb="59">
      <t>コウラン</t>
    </rPh>
    <rPh sb="60" eb="62">
      <t>シンシュク</t>
    </rPh>
    <rPh sb="62" eb="64">
      <t>ツギテ</t>
    </rPh>
    <rPh sb="65" eb="67">
      <t>トソウ</t>
    </rPh>
    <rPh sb="67" eb="69">
      <t>シヨウ</t>
    </rPh>
    <rPh sb="69" eb="70">
      <t>トウ</t>
    </rPh>
    <phoneticPr fontId="3"/>
  </si>
  <si>
    <t>②使用材料（硬化剤、助剤含む）の品質証明書が提出されている。</t>
    <rPh sb="1" eb="3">
      <t>シヨウ</t>
    </rPh>
    <rPh sb="3" eb="5">
      <t>ザイリョウ</t>
    </rPh>
    <rPh sb="6" eb="8">
      <t>コウカ</t>
    </rPh>
    <rPh sb="8" eb="9">
      <t>ザイ</t>
    </rPh>
    <rPh sb="10" eb="11">
      <t>タス</t>
    </rPh>
    <rPh sb="11" eb="12">
      <t>ザイ</t>
    </rPh>
    <rPh sb="12" eb="13">
      <t>フク</t>
    </rPh>
    <rPh sb="16" eb="18">
      <t>ヒンシツ</t>
    </rPh>
    <rPh sb="18" eb="21">
      <t>ショウメイショ</t>
    </rPh>
    <rPh sb="22" eb="24">
      <t>テイシュツ</t>
    </rPh>
    <phoneticPr fontId="3"/>
  </si>
  <si>
    <t>③構造物の劣化状況をよく把握して、適切な対策を施していることが確認できる。</t>
    <rPh sb="1" eb="4">
      <t>コウゾウブツ</t>
    </rPh>
    <rPh sb="5" eb="7">
      <t>レッカ</t>
    </rPh>
    <rPh sb="7" eb="9">
      <t>ジョウキョウ</t>
    </rPh>
    <rPh sb="12" eb="14">
      <t>ハアク</t>
    </rPh>
    <rPh sb="17" eb="19">
      <t>テキセツ</t>
    </rPh>
    <rPh sb="20" eb="22">
      <t>タイサク</t>
    </rPh>
    <rPh sb="23" eb="24">
      <t>ホドコ</t>
    </rPh>
    <rPh sb="31" eb="33">
      <t>カクニン</t>
    </rPh>
    <phoneticPr fontId="3"/>
  </si>
  <si>
    <t>【橋梁耐震補強工事（RC巻立工）】</t>
    <rPh sb="1" eb="3">
      <t>キョウリョウ</t>
    </rPh>
    <rPh sb="3" eb="5">
      <t>タイシン</t>
    </rPh>
    <rPh sb="5" eb="7">
      <t>ホキョウ</t>
    </rPh>
    <rPh sb="7" eb="9">
      <t>コウジ</t>
    </rPh>
    <rPh sb="12" eb="13">
      <t>マ</t>
    </rPh>
    <rPh sb="13" eb="14">
      <t>タ</t>
    </rPh>
    <rPh sb="14" eb="15">
      <t>コウ</t>
    </rPh>
    <phoneticPr fontId="3"/>
  </si>
  <si>
    <t>【橋梁補強工事（炭素繊維シート工）】</t>
    <rPh sb="1" eb="3">
      <t>キョウリョウ</t>
    </rPh>
    <rPh sb="3" eb="5">
      <t>ホキョウ</t>
    </rPh>
    <rPh sb="5" eb="7">
      <t>コウジ</t>
    </rPh>
    <rPh sb="8" eb="10">
      <t>タンソ</t>
    </rPh>
    <rPh sb="10" eb="12">
      <t>センイ</t>
    </rPh>
    <rPh sb="15" eb="16">
      <t>コウ</t>
    </rPh>
    <phoneticPr fontId="3"/>
  </si>
  <si>
    <t>【橋梁補修工事（コンクリート橋補修工）】</t>
    <rPh sb="1" eb="3">
      <t>キョウリョウ</t>
    </rPh>
    <rPh sb="3" eb="5">
      <t>ホシュウ</t>
    </rPh>
    <rPh sb="5" eb="7">
      <t>コウジ</t>
    </rPh>
    <rPh sb="14" eb="15">
      <t>ハシ</t>
    </rPh>
    <rPh sb="15" eb="17">
      <t>ホシュウ</t>
    </rPh>
    <rPh sb="17" eb="18">
      <t>コウ</t>
    </rPh>
    <phoneticPr fontId="3"/>
  </si>
  <si>
    <t>【橋梁補修工事（鋼橋補修工）】</t>
    <rPh sb="1" eb="3">
      <t>キョウリョウ</t>
    </rPh>
    <rPh sb="3" eb="5">
      <t>ホシュウ</t>
    </rPh>
    <rPh sb="5" eb="7">
      <t>コウジ</t>
    </rPh>
    <rPh sb="8" eb="9">
      <t>ハガネ</t>
    </rPh>
    <rPh sb="9" eb="10">
      <t>ハシ</t>
    </rPh>
    <rPh sb="10" eb="12">
      <t>ホシュウ</t>
    </rPh>
    <rPh sb="12" eb="13">
      <t>コウ</t>
    </rPh>
    <phoneticPr fontId="3"/>
  </si>
  <si>
    <t>④着工前に現地調査を十分に行い、実態にあった補修・補強方法を監督員と協議した上で施工したことが確認できる。</t>
    <rPh sb="1" eb="3">
      <t>チャッコウ</t>
    </rPh>
    <rPh sb="3" eb="4">
      <t>マエ</t>
    </rPh>
    <rPh sb="5" eb="7">
      <t>ゲンチ</t>
    </rPh>
    <rPh sb="7" eb="9">
      <t>チョウサ</t>
    </rPh>
    <rPh sb="10" eb="12">
      <t>ジュウブン</t>
    </rPh>
    <rPh sb="13" eb="14">
      <t>オコナ</t>
    </rPh>
    <rPh sb="16" eb="18">
      <t>ジッタイ</t>
    </rPh>
    <rPh sb="22" eb="24">
      <t>ホシュウ</t>
    </rPh>
    <rPh sb="25" eb="27">
      <t>ホキョウ</t>
    </rPh>
    <rPh sb="27" eb="29">
      <t>ホウホウ</t>
    </rPh>
    <rPh sb="30" eb="33">
      <t>カントクイン</t>
    </rPh>
    <rPh sb="34" eb="36">
      <t>キョウギ</t>
    </rPh>
    <rPh sb="38" eb="39">
      <t>ウエ</t>
    </rPh>
    <rPh sb="40" eb="42">
      <t>セコウ</t>
    </rPh>
    <rPh sb="47" eb="49">
      <t>カクニン</t>
    </rPh>
    <phoneticPr fontId="3"/>
  </si>
  <si>
    <t>⑤現地状況を勘案し、施工方法や構造についての提案を行うなど積極的に取り組んでいることが確認できる。</t>
    <rPh sb="1" eb="3">
      <t>ゲンチ</t>
    </rPh>
    <rPh sb="3" eb="5">
      <t>ジョウキョウ</t>
    </rPh>
    <rPh sb="6" eb="8">
      <t>カンアン</t>
    </rPh>
    <rPh sb="10" eb="12">
      <t>セコウ</t>
    </rPh>
    <rPh sb="12" eb="14">
      <t>ホウホウ</t>
    </rPh>
    <rPh sb="15" eb="17">
      <t>コウゾウ</t>
    </rPh>
    <rPh sb="22" eb="24">
      <t>テイアン</t>
    </rPh>
    <rPh sb="25" eb="26">
      <t>オコナ</t>
    </rPh>
    <rPh sb="29" eb="32">
      <t>セッキョクテキ</t>
    </rPh>
    <rPh sb="33" eb="34">
      <t>ト</t>
    </rPh>
    <rPh sb="35" eb="36">
      <t>ク</t>
    </rPh>
    <rPh sb="43" eb="45">
      <t>カクニン</t>
    </rPh>
    <phoneticPr fontId="3"/>
  </si>
  <si>
    <t>⑤検査時の清掃がいきとどいている。</t>
    <rPh sb="1" eb="3">
      <t>ケンサ</t>
    </rPh>
    <rPh sb="3" eb="4">
      <t>ジ</t>
    </rPh>
    <rPh sb="5" eb="7">
      <t>セイソウ</t>
    </rPh>
    <phoneticPr fontId="3"/>
  </si>
  <si>
    <t>⑧検査時の清掃がいきとどいている。</t>
    <rPh sb="1" eb="3">
      <t>ケンサ</t>
    </rPh>
    <rPh sb="3" eb="4">
      <t>ジ</t>
    </rPh>
    <rPh sb="5" eb="7">
      <t>セイソウ</t>
    </rPh>
    <phoneticPr fontId="3"/>
  </si>
  <si>
    <t>①事前に工事測量が実施され、報告されている。</t>
    <rPh sb="1" eb="3">
      <t>ジゼン</t>
    </rPh>
    <rPh sb="4" eb="6">
      <t>コウジ</t>
    </rPh>
    <rPh sb="6" eb="8">
      <t>ソクリョウ</t>
    </rPh>
    <rPh sb="9" eb="11">
      <t>ジッシ</t>
    </rPh>
    <rPh sb="14" eb="16">
      <t>ホウコク</t>
    </rPh>
    <phoneticPr fontId="3"/>
  </si>
  <si>
    <t>④二次製品が適切に布設されている。</t>
    <rPh sb="1" eb="3">
      <t>ニジ</t>
    </rPh>
    <rPh sb="3" eb="5">
      <t>セイヒン</t>
    </rPh>
    <rPh sb="6" eb="8">
      <t>テキセツ</t>
    </rPh>
    <rPh sb="9" eb="11">
      <t>フセツ</t>
    </rPh>
    <phoneticPr fontId="3"/>
  </si>
  <si>
    <t>⑦検査時の清掃がいきとどいている。</t>
    <rPh sb="1" eb="3">
      <t>ケンサ</t>
    </rPh>
    <rPh sb="3" eb="4">
      <t>ジ</t>
    </rPh>
    <rPh sb="5" eb="7">
      <t>セイソウ</t>
    </rPh>
    <phoneticPr fontId="3"/>
  </si>
  <si>
    <t>【路床改良工（Fe石灰処理等）】</t>
    <rPh sb="1" eb="3">
      <t>ロショウ</t>
    </rPh>
    <rPh sb="3" eb="5">
      <t>カイリョウ</t>
    </rPh>
    <rPh sb="5" eb="6">
      <t>コウ</t>
    </rPh>
    <rPh sb="9" eb="11">
      <t>セッカイ</t>
    </rPh>
    <rPh sb="11" eb="13">
      <t>ショリ</t>
    </rPh>
    <rPh sb="13" eb="14">
      <t>トウ</t>
    </rPh>
    <phoneticPr fontId="3"/>
  </si>
  <si>
    <t>【ブロック舗装工（インターロッキング、平板、レンガ、自然石等）】</t>
    <rPh sb="5" eb="7">
      <t>ホソウ</t>
    </rPh>
    <rPh sb="7" eb="8">
      <t>コウ</t>
    </rPh>
    <rPh sb="19" eb="21">
      <t>ヘイバン</t>
    </rPh>
    <rPh sb="26" eb="29">
      <t>シゼンセキ</t>
    </rPh>
    <rPh sb="29" eb="30">
      <t>トウ</t>
    </rPh>
    <phoneticPr fontId="3"/>
  </si>
  <si>
    <t>【薄層カラー舗装工（すべり止め舗装、樹脂系舗装含む）】</t>
    <rPh sb="1" eb="3">
      <t>ハクソウ</t>
    </rPh>
    <rPh sb="6" eb="8">
      <t>ホソウ</t>
    </rPh>
    <rPh sb="8" eb="9">
      <t>コウ</t>
    </rPh>
    <rPh sb="13" eb="14">
      <t>ド</t>
    </rPh>
    <rPh sb="15" eb="17">
      <t>ホソウ</t>
    </rPh>
    <rPh sb="18" eb="20">
      <t>ジュシ</t>
    </rPh>
    <rPh sb="20" eb="21">
      <t>ケイ</t>
    </rPh>
    <rPh sb="21" eb="23">
      <t>ホソウ</t>
    </rPh>
    <rPh sb="23" eb="24">
      <t>フク</t>
    </rPh>
    <phoneticPr fontId="3"/>
  </si>
  <si>
    <t>【路面切削工】</t>
    <rPh sb="1" eb="3">
      <t>ロメン</t>
    </rPh>
    <rPh sb="3" eb="5">
      <t>セッサク</t>
    </rPh>
    <rPh sb="5" eb="6">
      <t>コウ</t>
    </rPh>
    <phoneticPr fontId="3"/>
  </si>
  <si>
    <t>評価値</t>
    <rPh sb="0" eb="2">
      <t>ヒョウカ</t>
    </rPh>
    <rPh sb="2" eb="3">
      <t>アタイ</t>
    </rPh>
    <phoneticPr fontId="3"/>
  </si>
  <si>
    <t>④施工条件や気象条件に適した運搬時間、打設時の投入高さ及び締固め方法が、定められた条件を満足していることが確認できる（寒中及び暑中コンクリート等を含む）。</t>
    <rPh sb="1" eb="3">
      <t>セコウ</t>
    </rPh>
    <rPh sb="3" eb="5">
      <t>ジョウケン</t>
    </rPh>
    <rPh sb="6" eb="8">
      <t>キショウ</t>
    </rPh>
    <rPh sb="8" eb="10">
      <t>ジョウケン</t>
    </rPh>
    <rPh sb="11" eb="12">
      <t>テキ</t>
    </rPh>
    <rPh sb="14" eb="16">
      <t>ウンパン</t>
    </rPh>
    <rPh sb="16" eb="18">
      <t>ジカン</t>
    </rPh>
    <rPh sb="19" eb="21">
      <t>ダセツ</t>
    </rPh>
    <rPh sb="21" eb="22">
      <t>ジ</t>
    </rPh>
    <rPh sb="23" eb="25">
      <t>トウニュウ</t>
    </rPh>
    <rPh sb="25" eb="26">
      <t>タカ</t>
    </rPh>
    <rPh sb="27" eb="28">
      <t>オヨ</t>
    </rPh>
    <rPh sb="29" eb="31">
      <t>シメカタ</t>
    </rPh>
    <rPh sb="32" eb="34">
      <t>ホウホウ</t>
    </rPh>
    <rPh sb="36" eb="37">
      <t>サダ</t>
    </rPh>
    <rPh sb="41" eb="43">
      <t>ジョウケン</t>
    </rPh>
    <rPh sb="44" eb="46">
      <t>マンゾク</t>
    </rPh>
    <rPh sb="53" eb="55">
      <t>カクニン</t>
    </rPh>
    <phoneticPr fontId="3"/>
  </si>
  <si>
    <t>多工種工事の評価値</t>
    <rPh sb="0" eb="1">
      <t>タ</t>
    </rPh>
    <rPh sb="1" eb="3">
      <t>コウシュ</t>
    </rPh>
    <rPh sb="3" eb="5">
      <t>コウジ</t>
    </rPh>
    <rPh sb="6" eb="8">
      <t>ヒョウカ</t>
    </rPh>
    <rPh sb="8" eb="9">
      <t>チ</t>
    </rPh>
    <phoneticPr fontId="3"/>
  </si>
  <si>
    <t>※各工種（最大３工種）の評価値を算出し、工事全体の試験結果のばらつきで判断</t>
    <rPh sb="1" eb="2">
      <t>カク</t>
    </rPh>
    <rPh sb="2" eb="4">
      <t>コウシュ</t>
    </rPh>
    <rPh sb="5" eb="7">
      <t>サイダイ</t>
    </rPh>
    <rPh sb="8" eb="10">
      <t>コウシュ</t>
    </rPh>
    <rPh sb="12" eb="14">
      <t>ヒョウカ</t>
    </rPh>
    <rPh sb="14" eb="15">
      <t>アタイ</t>
    </rPh>
    <rPh sb="16" eb="18">
      <t>サンシュツ</t>
    </rPh>
    <rPh sb="20" eb="22">
      <t>コウジ</t>
    </rPh>
    <rPh sb="22" eb="24">
      <t>ゼンタイ</t>
    </rPh>
    <rPh sb="25" eb="27">
      <t>シケン</t>
    </rPh>
    <rPh sb="27" eb="29">
      <t>ケッカ</t>
    </rPh>
    <rPh sb="35" eb="37">
      <t>ハンダン</t>
    </rPh>
    <phoneticPr fontId="3"/>
  </si>
  <si>
    <t>02-1 土工事(盛土、築堤工事等)</t>
    <rPh sb="5" eb="7">
      <t>ドコウ</t>
    </rPh>
    <rPh sb="7" eb="8">
      <t>ゴト</t>
    </rPh>
    <rPh sb="9" eb="10">
      <t>モ</t>
    </rPh>
    <rPh sb="10" eb="11">
      <t>ド</t>
    </rPh>
    <rPh sb="12" eb="14">
      <t>チクテイ</t>
    </rPh>
    <rPh sb="14" eb="16">
      <t>コウジ</t>
    </rPh>
    <rPh sb="16" eb="17">
      <t>トウ</t>
    </rPh>
    <phoneticPr fontId="3"/>
  </si>
  <si>
    <t>02-1 土工事(盛土、築堤工事等)</t>
    <rPh sb="5" eb="8">
      <t>ドコウジ</t>
    </rPh>
    <rPh sb="9" eb="10">
      <t>モ</t>
    </rPh>
    <rPh sb="10" eb="11">
      <t>ツチ</t>
    </rPh>
    <rPh sb="12" eb="14">
      <t>チクテイ</t>
    </rPh>
    <rPh sb="14" eb="16">
      <t>コウジ</t>
    </rPh>
    <rPh sb="16" eb="17">
      <t>トウ</t>
    </rPh>
    <phoneticPr fontId="3"/>
  </si>
  <si>
    <t>⑦地山との取り合いが良い。</t>
    <rPh sb="1" eb="3">
      <t>ジヤマ</t>
    </rPh>
    <rPh sb="5" eb="6">
      <t>ト</t>
    </rPh>
    <rPh sb="7" eb="8">
      <t>ア</t>
    </rPh>
    <rPh sb="10" eb="11">
      <t>ヨ</t>
    </rPh>
    <phoneticPr fontId="3"/>
  </si>
  <si>
    <t>⑧施工管理記録などから不可視部分の出来ばえの良さが伺える。</t>
    <rPh sb="1" eb="3">
      <t>セコウ</t>
    </rPh>
    <rPh sb="3" eb="5">
      <t>カンリ</t>
    </rPh>
    <rPh sb="5" eb="7">
      <t>キロク</t>
    </rPh>
    <rPh sb="11" eb="14">
      <t>フカシ</t>
    </rPh>
    <rPh sb="14" eb="16">
      <t>ブブン</t>
    </rPh>
    <rPh sb="17" eb="19">
      <t>デキ</t>
    </rPh>
    <rPh sb="22" eb="23">
      <t>ヨ</t>
    </rPh>
    <rPh sb="25" eb="26">
      <t>ウカガ</t>
    </rPh>
    <phoneticPr fontId="3"/>
  </si>
  <si>
    <t>⑨検査時の清掃がいきとどいている。</t>
    <rPh sb="1" eb="3">
      <t>ケンサ</t>
    </rPh>
    <rPh sb="3" eb="4">
      <t>ジ</t>
    </rPh>
    <rPh sb="5" eb="7">
      <t>セイソウ</t>
    </rPh>
    <phoneticPr fontId="3"/>
  </si>
  <si>
    <t>⑥検査時の清掃がいきとどいている。</t>
    <rPh sb="1" eb="3">
      <t>ケンサ</t>
    </rPh>
    <rPh sb="3" eb="4">
      <t>ジ</t>
    </rPh>
    <rPh sb="5" eb="7">
      <t>セイソウ</t>
    </rPh>
    <phoneticPr fontId="3"/>
  </si>
  <si>
    <t>11 塗装工事(工場塗装を除く)</t>
    <phoneticPr fontId="3"/>
  </si>
  <si>
    <t>⑤検査時の清掃が行き届いている。</t>
    <rPh sb="1" eb="3">
      <t>ケンサ</t>
    </rPh>
    <rPh sb="3" eb="4">
      <t>ジ</t>
    </rPh>
    <rPh sb="5" eb="7">
      <t>セイソウ</t>
    </rPh>
    <rPh sb="8" eb="9">
      <t>イ</t>
    </rPh>
    <rPh sb="10" eb="11">
      <t>トド</t>
    </rPh>
    <phoneticPr fontId="3"/>
  </si>
  <si>
    <t>8.総合評価
技術提案</t>
    <rPh sb="2" eb="4">
      <t>ソウゴウ</t>
    </rPh>
    <rPh sb="4" eb="6">
      <t>ヒョウカ</t>
    </rPh>
    <rPh sb="7" eb="9">
      <t>ギジュツ</t>
    </rPh>
    <rPh sb="9" eb="11">
      <t>テイアン</t>
    </rPh>
    <phoneticPr fontId="3"/>
  </si>
  <si>
    <t>技術提案履行確認</t>
    <rPh sb="0" eb="2">
      <t>ギジュツ</t>
    </rPh>
    <rPh sb="2" eb="4">
      <t>テイアン</t>
    </rPh>
    <rPh sb="4" eb="6">
      <t>リコウ</t>
    </rPh>
    <rPh sb="6" eb="8">
      <t>カクニン</t>
    </rPh>
    <phoneticPr fontId="3"/>
  </si>
  <si>
    <t>履行</t>
    <rPh sb="0" eb="2">
      <t>リコウ</t>
    </rPh>
    <phoneticPr fontId="3"/>
  </si>
  <si>
    <t>不履行</t>
    <rPh sb="0" eb="3">
      <t>フリコウ</t>
    </rPh>
    <phoneticPr fontId="3"/>
  </si>
  <si>
    <t>対象外</t>
    <rPh sb="0" eb="2">
      <t>タイショウ</t>
    </rPh>
    <rPh sb="2" eb="3">
      <t>ガイ</t>
    </rPh>
    <phoneticPr fontId="3"/>
  </si>
  <si>
    <t>※総合評価技術提案は、技術提案の履行が確認できない場合は『不履行』を選択する。</t>
    <rPh sb="1" eb="3">
      <t>ソウゴウ</t>
    </rPh>
    <rPh sb="3" eb="5">
      <t>ヒョウカ</t>
    </rPh>
    <rPh sb="5" eb="7">
      <t>ギジュツ</t>
    </rPh>
    <rPh sb="7" eb="9">
      <t>テイアン</t>
    </rPh>
    <rPh sb="11" eb="13">
      <t>ギジュツ</t>
    </rPh>
    <rPh sb="13" eb="15">
      <t>テイアン</t>
    </rPh>
    <rPh sb="16" eb="18">
      <t>リコウ</t>
    </rPh>
    <rPh sb="19" eb="21">
      <t>カクニン</t>
    </rPh>
    <rPh sb="25" eb="27">
      <t>バアイ</t>
    </rPh>
    <rPh sb="29" eb="32">
      <t>フリコウ</t>
    </rPh>
    <rPh sb="34" eb="36">
      <t>センタク</t>
    </rPh>
    <phoneticPr fontId="3"/>
  </si>
  <si>
    <t>Ⅰ．施工条件等の対応</t>
    <rPh sb="2" eb="4">
      <t>セコウ</t>
    </rPh>
    <rPh sb="4" eb="6">
      <t>ジョウケン</t>
    </rPh>
    <rPh sb="6" eb="7">
      <t>トウ</t>
    </rPh>
    <rPh sb="8" eb="10">
      <t>タイオウ</t>
    </rPh>
    <phoneticPr fontId="3"/>
  </si>
  <si>
    <t>④社内検査員が関係書類、出来形、品質等の確認を工事全般にわたって適切に実施し、その記録を保管している。</t>
    <rPh sb="1" eb="3">
      <t>シャナイ</t>
    </rPh>
    <rPh sb="3" eb="5">
      <t>ケンサ</t>
    </rPh>
    <rPh sb="32" eb="34">
      <t>テキセツ</t>
    </rPh>
    <rPh sb="41" eb="43">
      <t>キロク</t>
    </rPh>
    <rPh sb="44" eb="46">
      <t>ホカン</t>
    </rPh>
    <phoneticPr fontId="3"/>
  </si>
  <si>
    <t>⑧休日の確保を行っている（週40時間労働を基準とする）。</t>
    <rPh sb="13" eb="14">
      <t>シュウ</t>
    </rPh>
    <rPh sb="16" eb="18">
      <t>ジカン</t>
    </rPh>
    <rPh sb="18" eb="20">
      <t>ロウドウ</t>
    </rPh>
    <rPh sb="21" eb="23">
      <t>キジュン</t>
    </rPh>
    <phoneticPr fontId="3"/>
  </si>
  <si>
    <t>⑪その他（理由：　　　　　　　　　　　　　　　　　　　　　　　　　　　　　　）</t>
    <rPh sb="5" eb="7">
      <t>リユウ</t>
    </rPh>
    <phoneticPr fontId="3"/>
  </si>
  <si>
    <t>⑩工期が完了する７日前（1,000万円以下の工事は3日前）までに検査関係書類が監督員に提出された。</t>
    <rPh sb="1" eb="3">
      <t>コウキ</t>
    </rPh>
    <rPh sb="4" eb="6">
      <t>カンリョウ</t>
    </rPh>
    <rPh sb="9" eb="10">
      <t>ニチ</t>
    </rPh>
    <rPh sb="10" eb="11">
      <t>マエ</t>
    </rPh>
    <rPh sb="17" eb="19">
      <t>マンエン</t>
    </rPh>
    <rPh sb="19" eb="21">
      <t>イカ</t>
    </rPh>
    <rPh sb="22" eb="24">
      <t>コウジ</t>
    </rPh>
    <rPh sb="26" eb="27">
      <t>ニチ</t>
    </rPh>
    <rPh sb="27" eb="28">
      <t>マエ</t>
    </rPh>
    <rPh sb="32" eb="34">
      <t>ケンサ</t>
    </rPh>
    <rPh sb="34" eb="36">
      <t>カンケイ</t>
    </rPh>
    <rPh sb="36" eb="38">
      <t>ショルイ</t>
    </rPh>
    <rPh sb="39" eb="42">
      <t>カントクイン</t>
    </rPh>
    <rPh sb="43" eb="45">
      <t>テイシュツ</t>
    </rPh>
    <phoneticPr fontId="3"/>
  </si>
  <si>
    <t>※ただし、文書注意に至らない事故は除く。</t>
    <rPh sb="5" eb="7">
      <t>ブンショ</t>
    </rPh>
    <rPh sb="7" eb="9">
      <t>チュウイ</t>
    </rPh>
    <rPh sb="10" eb="11">
      <t>イタ</t>
    </rPh>
    <rPh sb="14" eb="16">
      <t>ジコ</t>
    </rPh>
    <rPh sb="17" eb="18">
      <t>ノゾ</t>
    </rPh>
    <phoneticPr fontId="3"/>
  </si>
  <si>
    <t>⑧仮排水、仮設道路、迂回路等の計画的な施工に関する工夫。</t>
    <rPh sb="5" eb="7">
      <t>カセツ</t>
    </rPh>
    <rPh sb="17" eb="18">
      <t>テキ</t>
    </rPh>
    <rPh sb="22" eb="23">
      <t>カン</t>
    </rPh>
    <phoneticPr fontId="3"/>
  </si>
  <si>
    <t>⑩支保工、型枠工、足場工、仮桟橋、覆工板、山留め等の仮設工に関する工夫。</t>
    <rPh sb="19" eb="20">
      <t>イタ</t>
    </rPh>
    <rPh sb="30" eb="31">
      <t>カン</t>
    </rPh>
    <phoneticPr fontId="3"/>
  </si>
  <si>
    <t>←（通常の評点と新技術関連評点の合計）</t>
    <rPh sb="2" eb="4">
      <t>ツウジョウ</t>
    </rPh>
    <rPh sb="5" eb="7">
      <t>ヒョウテン</t>
    </rPh>
    <rPh sb="8" eb="11">
      <t>シンギジュツ</t>
    </rPh>
    <rPh sb="11" eb="13">
      <t>カンレン</t>
    </rPh>
    <rPh sb="13" eb="15">
      <t>ヒョウテン</t>
    </rPh>
    <rPh sb="16" eb="18">
      <t>ゴウケイ</t>
    </rPh>
    <phoneticPr fontId="3"/>
  </si>
  <si>
    <t>③ 評価値（　　％）＝評価数（　　）／評価対象項目数（　　）</t>
    <rPh sb="2" eb="4">
      <t>ヒョウカ</t>
    </rPh>
    <rPh sb="4" eb="5">
      <t>チ</t>
    </rPh>
    <rPh sb="11" eb="13">
      <t>ヒョウカ</t>
    </rPh>
    <rPh sb="13" eb="14">
      <t>スウ</t>
    </rPh>
    <rPh sb="14" eb="15">
      <t>コウスウ</t>
    </rPh>
    <rPh sb="19" eb="21">
      <t>ヒョウカ</t>
    </rPh>
    <rPh sb="21" eb="23">
      <t>タイショウ</t>
    </rPh>
    <rPh sb="23" eb="25">
      <t>コウモク</t>
    </rPh>
    <rPh sb="25" eb="26">
      <t>スウ</t>
    </rPh>
    <phoneticPr fontId="3"/>
  </si>
  <si>
    <t>③評価値（①／②）</t>
    <rPh sb="1" eb="3">
      <t>ヒョウカ</t>
    </rPh>
    <rPh sb="3" eb="4">
      <t>チ</t>
    </rPh>
    <phoneticPr fontId="3"/>
  </si>
  <si>
    <t>別表－１③</t>
    <rPh sb="0" eb="2">
      <t>ベッピョウ</t>
    </rPh>
    <phoneticPr fontId="3"/>
  </si>
  <si>
    <t>① 当該「評価対象項目」のうち、対象としない項目は評価しない。</t>
    <rPh sb="2" eb="4">
      <t>トウガイ</t>
    </rPh>
    <rPh sb="5" eb="7">
      <t>ヒョウカ</t>
    </rPh>
    <rPh sb="7" eb="9">
      <t>タイショウ</t>
    </rPh>
    <rPh sb="9" eb="11">
      <t>コウモク</t>
    </rPh>
    <rPh sb="16" eb="18">
      <t>タイショウ</t>
    </rPh>
    <rPh sb="22" eb="24">
      <t>コウモク</t>
    </rPh>
    <rPh sb="25" eb="27">
      <t>ヒョウカ</t>
    </rPh>
    <phoneticPr fontId="3"/>
  </si>
  <si>
    <t>02 機械設備工事</t>
  </si>
  <si>
    <t>03 電気通信設備工事・通信設備工事・受変電設備工事</t>
  </si>
  <si>
    <t>※　ばらつきの判断は別紙－４参照</t>
    <rPh sb="7" eb="9">
      <t>ハンダン</t>
    </rPh>
    <rPh sb="10" eb="12">
      <t>ベッシ</t>
    </rPh>
    <rPh sb="14" eb="16">
      <t>サンショウ</t>
    </rPh>
    <phoneticPr fontId="3"/>
  </si>
  <si>
    <t>③  出来形管理とは、「土木工事施工管理基準」の測定項目、測定基準及び規格値に基づき所定の出来形を確保する管理体系であるが、当該管理基準によりがたい場合等については、監督員と協議の上で出来形管理を行うものである。</t>
    <rPh sb="98" eb="99">
      <t>オコナ</t>
    </rPh>
    <phoneticPr fontId="3"/>
  </si>
  <si>
    <t>上記該当事項が
あれば・・・d</t>
    <rPh sb="0" eb="2">
      <t>ジョウキ</t>
    </rPh>
    <rPh sb="2" eb="4">
      <t>ガイトウ</t>
    </rPh>
    <rPh sb="4" eb="6">
      <t>ジコウ</t>
    </rPh>
    <phoneticPr fontId="3"/>
  </si>
  <si>
    <t>上記該当事項が
あれば・・・e</t>
    <rPh sb="0" eb="2">
      <t>ジョウキ</t>
    </rPh>
    <rPh sb="2" eb="4">
      <t>ガイトウ</t>
    </rPh>
    <rPh sb="4" eb="6">
      <t>ジコウ</t>
    </rPh>
    <phoneticPr fontId="3"/>
  </si>
  <si>
    <t>② 対象としない項目を除いた評価項目数を母数として、比率（％）計算の値で評定する。</t>
    <rPh sb="2" eb="4">
      <t>タイショウ</t>
    </rPh>
    <rPh sb="8" eb="10">
      <t>コウモク</t>
    </rPh>
    <rPh sb="11" eb="12">
      <t>ノゾ</t>
    </rPh>
    <rPh sb="14" eb="16">
      <t>ヒョウカ</t>
    </rPh>
    <rPh sb="16" eb="19">
      <t>コウモクスウ</t>
    </rPh>
    <rPh sb="20" eb="22">
      <t>ボスウ</t>
    </rPh>
    <rPh sb="26" eb="28">
      <t>ヒリツ</t>
    </rPh>
    <rPh sb="31" eb="33">
      <t>ケイサン</t>
    </rPh>
    <rPh sb="34" eb="35">
      <t>アタイ</t>
    </rPh>
    <rPh sb="36" eb="38">
      <t>ヒョウテイ</t>
    </rPh>
    <phoneticPr fontId="3"/>
  </si>
  <si>
    <t>④ なお、評価対象項目数が２項目以下の場合はｃ評定とする。</t>
    <rPh sb="5" eb="7">
      <t>ヒョウカ</t>
    </rPh>
    <rPh sb="7" eb="9">
      <t>タイショウ</t>
    </rPh>
    <rPh sb="9" eb="11">
      <t>コウモク</t>
    </rPh>
    <rPh sb="11" eb="12">
      <t>スウ</t>
    </rPh>
    <rPh sb="14" eb="16">
      <t>コウモク</t>
    </rPh>
    <rPh sb="16" eb="18">
      <t>イカ</t>
    </rPh>
    <rPh sb="19" eb="21">
      <t>バアイ</t>
    </rPh>
    <rPh sb="23" eb="25">
      <t>ヒョウテイ</t>
    </rPh>
    <phoneticPr fontId="3"/>
  </si>
  <si>
    <t>［記入方法］該当する項目（a～e）を直接入力する。</t>
    <rPh sb="1" eb="3">
      <t>キニュウ</t>
    </rPh>
    <rPh sb="3" eb="5">
      <t>ホウホウ</t>
    </rPh>
    <rPh sb="6" eb="8">
      <t>ガイトウ</t>
    </rPh>
    <rPh sb="10" eb="12">
      <t>コウモク</t>
    </rPh>
    <rPh sb="18" eb="20">
      <t>チョクセツ</t>
    </rPh>
    <rPh sb="20" eb="22">
      <t>ニュウリョク</t>
    </rPh>
    <phoneticPr fontId="3"/>
  </si>
  <si>
    <t>【施工】</t>
    <rPh sb="1" eb="3">
      <t>セコウ</t>
    </rPh>
    <phoneticPr fontId="3"/>
  </si>
  <si>
    <t>【品質】</t>
    <rPh sb="1" eb="3">
      <t>ヒンシツ</t>
    </rPh>
    <phoneticPr fontId="3"/>
  </si>
  <si>
    <t>【安全衛生】</t>
    <rPh sb="1" eb="3">
      <t>アンゼン</t>
    </rPh>
    <rPh sb="3" eb="5">
      <t>エイセイ</t>
    </rPh>
    <phoneticPr fontId="3"/>
  </si>
  <si>
    <t>評価</t>
    <rPh sb="0" eb="2">
      <t>ヒョウカ</t>
    </rPh>
    <phoneticPr fontId="3"/>
  </si>
  <si>
    <t xml:space="preserve"> ※4. 上記の考察項目の他に評価に値する企業の工夫があれば、その他の欄に具体の内容を記載して加点する。</t>
    <rPh sb="5" eb="7">
      <t>ジョウキ</t>
    </rPh>
    <rPh sb="8" eb="10">
      <t>コウサツ</t>
    </rPh>
    <rPh sb="10" eb="12">
      <t>コウモク</t>
    </rPh>
    <rPh sb="13" eb="14">
      <t>ホカ</t>
    </rPh>
    <rPh sb="15" eb="17">
      <t>ヒョウカ</t>
    </rPh>
    <rPh sb="18" eb="19">
      <t>アタイ</t>
    </rPh>
    <rPh sb="21" eb="23">
      <t>キギョウ</t>
    </rPh>
    <rPh sb="24" eb="26">
      <t>クフウ</t>
    </rPh>
    <rPh sb="33" eb="34">
      <t>ホカ</t>
    </rPh>
    <rPh sb="35" eb="36">
      <t>ラン</t>
    </rPh>
    <rPh sb="37" eb="39">
      <t>グタイ</t>
    </rPh>
    <rPh sb="40" eb="42">
      <t>ナイヨウ</t>
    </rPh>
    <rPh sb="43" eb="45">
      <t>キサイ</t>
    </rPh>
    <rPh sb="47" eb="49">
      <t>カテン</t>
    </rPh>
    <phoneticPr fontId="3"/>
  </si>
  <si>
    <t>［記入方法］NETIS登録技術の該当技術個数及び評点について、直接入力する。</t>
    <rPh sb="1" eb="3">
      <t>キニュウ</t>
    </rPh>
    <rPh sb="3" eb="5">
      <t>ホウホウ</t>
    </rPh>
    <rPh sb="11" eb="13">
      <t>トウロク</t>
    </rPh>
    <rPh sb="13" eb="15">
      <t>ギジュツ</t>
    </rPh>
    <rPh sb="16" eb="18">
      <t>ガイトウ</t>
    </rPh>
    <rPh sb="18" eb="20">
      <t>ギジュツ</t>
    </rPh>
    <rPh sb="20" eb="22">
      <t>コスウ</t>
    </rPh>
    <rPh sb="22" eb="23">
      <t>オヨ</t>
    </rPh>
    <rPh sb="24" eb="26">
      <t>ヒョウテン</t>
    </rPh>
    <rPh sb="31" eb="33">
      <t>チョクセツ</t>
    </rPh>
    <rPh sb="33" eb="35">
      <t>ニュウリョク</t>
    </rPh>
    <phoneticPr fontId="3"/>
  </si>
  <si>
    <t>e</t>
    <phoneticPr fontId="3"/>
  </si>
  <si>
    <t xml:space="preserve">別表－２③                                                                                                                                                                                </t>
    <rPh sb="0" eb="2">
      <t>ベッピョウ</t>
    </rPh>
    <phoneticPr fontId="3"/>
  </si>
  <si>
    <t>（検査員）</t>
    <rPh sb="1" eb="3">
      <t>ケンサ</t>
    </rPh>
    <rPh sb="3" eb="4">
      <t>イン</t>
    </rPh>
    <phoneticPr fontId="3"/>
  </si>
  <si>
    <t xml:space="preserve">別表－３①                                                                                                                                                                                   </t>
    <rPh sb="0" eb="2">
      <t>ベッピョウ</t>
    </rPh>
    <phoneticPr fontId="3"/>
  </si>
  <si>
    <t>　　評価値が90％以上・・・・・・・ a</t>
    <rPh sb="2" eb="4">
      <t>ヒョウカ</t>
    </rPh>
    <rPh sb="4" eb="5">
      <t>アタイ</t>
    </rPh>
    <rPh sb="9" eb="11">
      <t>イジョウ</t>
    </rPh>
    <phoneticPr fontId="3"/>
  </si>
  <si>
    <t>　　評価値が80％以上90％未満・・・・・・ b</t>
    <rPh sb="2" eb="4">
      <t>ヒョウカ</t>
    </rPh>
    <rPh sb="4" eb="5">
      <t>アタイ</t>
    </rPh>
    <rPh sb="9" eb="11">
      <t>イジョウ</t>
    </rPh>
    <rPh sb="14" eb="16">
      <t>ミマン</t>
    </rPh>
    <phoneticPr fontId="3"/>
  </si>
  <si>
    <t>　　評価値が80％未満・・・・・・・ c</t>
    <rPh sb="2" eb="4">
      <t>ヒョウカ</t>
    </rPh>
    <rPh sb="4" eb="5">
      <t>アタイ</t>
    </rPh>
    <rPh sb="9" eb="11">
      <t>ミマン</t>
    </rPh>
    <phoneticPr fontId="3"/>
  </si>
  <si>
    <t>－２０点</t>
    <phoneticPr fontId="3"/>
  </si>
  <si>
    <t>点　数</t>
    <rPh sb="0" eb="1">
      <t>テン</t>
    </rPh>
    <rPh sb="2" eb="3">
      <t>スウ</t>
    </rPh>
    <phoneticPr fontId="3"/>
  </si>
  <si>
    <t>　　評価値が80％以上90％未満・・・・・・・ a'</t>
    <rPh sb="2" eb="4">
      <t>ヒョウカ</t>
    </rPh>
    <rPh sb="4" eb="5">
      <t>アタイ</t>
    </rPh>
    <rPh sb="9" eb="11">
      <t>イジョウ</t>
    </rPh>
    <rPh sb="14" eb="16">
      <t>ミマン</t>
    </rPh>
    <phoneticPr fontId="3"/>
  </si>
  <si>
    <t>　　評価値が60％未満　・・・・・・・・・・ c</t>
    <phoneticPr fontId="3"/>
  </si>
  <si>
    <t>　　評価値が70％以上80％未満・・・・・・・ b</t>
    <rPh sb="2" eb="4">
      <t>ヒョウカ</t>
    </rPh>
    <rPh sb="4" eb="5">
      <t>アタイ</t>
    </rPh>
    <rPh sb="9" eb="11">
      <t>イジョウ</t>
    </rPh>
    <rPh sb="14" eb="16">
      <t>ミマン</t>
    </rPh>
    <phoneticPr fontId="3"/>
  </si>
  <si>
    <t>　　評価値が60％以上70％未満・・・・・・・ b'</t>
    <rPh sb="2" eb="4">
      <t>ヒョウカ</t>
    </rPh>
    <rPh sb="4" eb="5">
      <t>アタイ</t>
    </rPh>
    <rPh sb="9" eb="11">
      <t>イジョウ</t>
    </rPh>
    <rPh sb="14" eb="16">
      <t>ミマン</t>
    </rPh>
    <phoneticPr fontId="3"/>
  </si>
  <si>
    <t>　　評価値が90％以上　　　　・・・・・・・ a</t>
    <rPh sb="2" eb="4">
      <t>ヒョウカ</t>
    </rPh>
    <rPh sb="4" eb="5">
      <t>アタイ</t>
    </rPh>
    <rPh sb="9" eb="11">
      <t>イジョウ</t>
    </rPh>
    <phoneticPr fontId="3"/>
  </si>
  <si>
    <t xml:space="preserve">別表－１⑤                                                                                                                                                                                             </t>
    <rPh sb="0" eb="2">
      <t>ベッピョウ</t>
    </rPh>
    <phoneticPr fontId="3"/>
  </si>
  <si>
    <t xml:space="preserve">別表－１⑦                                                                                                                                                                                            </t>
    <rPh sb="0" eb="2">
      <t>ベッピョウ</t>
    </rPh>
    <phoneticPr fontId="3"/>
  </si>
  <si>
    <t>a</t>
    <phoneticPr fontId="3"/>
  </si>
  <si>
    <t>a'</t>
    <phoneticPr fontId="3"/>
  </si>
  <si>
    <t>b</t>
    <phoneticPr fontId="3"/>
  </si>
  <si>
    <t>b'</t>
    <phoneticPr fontId="3"/>
  </si>
  <si>
    <t xml:space="preserve"> ｃ</t>
    <phoneticPr fontId="3"/>
  </si>
  <si>
    <t>ｄ</t>
    <phoneticPr fontId="3"/>
  </si>
  <si>
    <t>e</t>
    <phoneticPr fontId="3"/>
  </si>
  <si>
    <t>出来形の測定が、必要な測定項目について所定の測定基準に基づき行われており、測定値が規格値を満足し、そのばらつきが規格値の概ね50％以内で、下記の「評定対象項目」の４項目以上が該当する。</t>
    <rPh sb="0" eb="3">
      <t>デキガタ</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39">
      <t>ソクテイ</t>
    </rPh>
    <rPh sb="39" eb="40">
      <t>アタイ</t>
    </rPh>
    <rPh sb="41" eb="43">
      <t>キカク</t>
    </rPh>
    <rPh sb="43" eb="44">
      <t>アタイ</t>
    </rPh>
    <rPh sb="45" eb="47">
      <t>マンゾク</t>
    </rPh>
    <rPh sb="56" eb="58">
      <t>キカク</t>
    </rPh>
    <rPh sb="58" eb="59">
      <t>アタイ</t>
    </rPh>
    <rPh sb="60" eb="61">
      <t>オオム</t>
    </rPh>
    <rPh sb="65" eb="67">
      <t>イナイ</t>
    </rPh>
    <rPh sb="69" eb="71">
      <t>カキ</t>
    </rPh>
    <rPh sb="73" eb="75">
      <t>ヒョウテイ</t>
    </rPh>
    <rPh sb="75" eb="77">
      <t>タイショウ</t>
    </rPh>
    <rPh sb="77" eb="79">
      <t>コウモク</t>
    </rPh>
    <rPh sb="82" eb="84">
      <t>コウモク</t>
    </rPh>
    <rPh sb="84" eb="86">
      <t>イジョウ</t>
    </rPh>
    <rPh sb="87" eb="89">
      <t>ガイトウ</t>
    </rPh>
    <phoneticPr fontId="3"/>
  </si>
  <si>
    <t>出来形の測定が、必要な測定項目について所定の測定基準に基づき行われており、測定値が規格値を満足し、そのばらつきが規格値の概ね50％以内で、下記の「評定対象項目」の３項目以上が該当する。</t>
    <phoneticPr fontId="3"/>
  </si>
  <si>
    <t>出来形の測定が、必要な測定項目について所定の測定基準に基づき行われており、測定値が規格値を満足し、そのばらつきが規格値の概ね80％以内で、下記の「評定対象項目」の２項目以上が該当する。</t>
    <phoneticPr fontId="3"/>
  </si>
  <si>
    <t>出来形の測定が、必要な測定項目について所定の測定基準に基づき行われており、測定値が規格値を満足し、a～ｂ’に該当しない。</t>
    <rPh sb="45" eb="47">
      <t>マンゾク</t>
    </rPh>
    <rPh sb="54" eb="56">
      <t>ガイトウ</t>
    </rPh>
    <phoneticPr fontId="3"/>
  </si>
  <si>
    <t>出来形の測定方法又は測定値が不適切であったため、監督員が文書で指示を行い改善させた。</t>
    <rPh sb="6" eb="8">
      <t>ホウホウ</t>
    </rPh>
    <rPh sb="8" eb="9">
      <t>マタ</t>
    </rPh>
    <rPh sb="10" eb="12">
      <t>ソクテイ</t>
    </rPh>
    <rPh sb="12" eb="13">
      <t>アタイ</t>
    </rPh>
    <rPh sb="14" eb="17">
      <t>フテキセツ</t>
    </rPh>
    <rPh sb="24" eb="27">
      <t>カントクイン</t>
    </rPh>
    <rPh sb="28" eb="30">
      <t>ブンショ</t>
    </rPh>
    <rPh sb="31" eb="33">
      <t>シジ</t>
    </rPh>
    <rPh sb="34" eb="35">
      <t>オコナ</t>
    </rPh>
    <rPh sb="36" eb="38">
      <t>カイゼン</t>
    </rPh>
    <phoneticPr fontId="3"/>
  </si>
  <si>
    <t>出来形の測定方法又は測定値が不適切であったため、検査員が修補指示を行った。</t>
    <rPh sb="0" eb="3">
      <t>デキガタ</t>
    </rPh>
    <rPh sb="4" eb="6">
      <t>ソクテイ</t>
    </rPh>
    <rPh sb="6" eb="8">
      <t>ホウホウ</t>
    </rPh>
    <rPh sb="8" eb="9">
      <t>マタ</t>
    </rPh>
    <rPh sb="10" eb="12">
      <t>ソクテイ</t>
    </rPh>
    <rPh sb="12" eb="13">
      <t>アタイ</t>
    </rPh>
    <rPh sb="14" eb="17">
      <t>フテキセツ</t>
    </rPh>
    <rPh sb="24" eb="26">
      <t>ケンサ</t>
    </rPh>
    <rPh sb="26" eb="27">
      <t>イン</t>
    </rPh>
    <rPh sb="28" eb="30">
      <t>シュウホ</t>
    </rPh>
    <rPh sb="30" eb="32">
      <t>シジ</t>
    </rPh>
    <rPh sb="33" eb="34">
      <t>オコナ</t>
    </rPh>
    <phoneticPr fontId="3"/>
  </si>
  <si>
    <t>①出来形管理が容易に把握できるよう、出来形管理図及び出来形管理表を工夫していることが確認できる。</t>
    <phoneticPr fontId="3"/>
  </si>
  <si>
    <t>②社内の管理基準に基づき管理していることが確認できる。</t>
    <phoneticPr fontId="3"/>
  </si>
  <si>
    <t>③不可視部分の出来形が写真で確認できる。</t>
    <phoneticPr fontId="3"/>
  </si>
  <si>
    <t>④写真管理基準の管理項目を満足している。</t>
    <phoneticPr fontId="3"/>
  </si>
  <si>
    <t>⑤出来形管理基準が定められていない工種について、監督員と協議の上で管理していることが確認できる。</t>
    <phoneticPr fontId="3"/>
  </si>
  <si>
    <t>a</t>
    <phoneticPr fontId="3"/>
  </si>
  <si>
    <t>b</t>
    <phoneticPr fontId="3"/>
  </si>
  <si>
    <t>b'</t>
    <phoneticPr fontId="3"/>
  </si>
  <si>
    <t xml:space="preserve"> ｃ</t>
    <phoneticPr fontId="3"/>
  </si>
  <si>
    <t>e</t>
    <phoneticPr fontId="3"/>
  </si>
  <si>
    <t>bより優れている。</t>
    <phoneticPr fontId="3"/>
  </si>
  <si>
    <t>①据付に関する出来形管理が容易に把握できるよう、出来形管理図などを工夫していることが確認できる。</t>
    <rPh sb="1" eb="2">
      <t>ス</t>
    </rPh>
    <rPh sb="2" eb="3">
      <t>ツ</t>
    </rPh>
    <rPh sb="4" eb="5">
      <t>カン</t>
    </rPh>
    <rPh sb="7" eb="10">
      <t>デキガタ</t>
    </rPh>
    <rPh sb="10" eb="12">
      <t>カンリ</t>
    </rPh>
    <rPh sb="13" eb="15">
      <t>ヨウイ</t>
    </rPh>
    <rPh sb="16" eb="18">
      <t>ハアク</t>
    </rPh>
    <rPh sb="24" eb="27">
      <t>デキガタ</t>
    </rPh>
    <rPh sb="27" eb="29">
      <t>カンリ</t>
    </rPh>
    <rPh sb="29" eb="30">
      <t>ズ</t>
    </rPh>
    <rPh sb="33" eb="35">
      <t>クフウ</t>
    </rPh>
    <rPh sb="42" eb="44">
      <t>カクニン</t>
    </rPh>
    <phoneticPr fontId="3"/>
  </si>
  <si>
    <t>出来形の測定方法又は測定値が不適切であったため、監督員が文書で指示を行い改善された。</t>
    <rPh sb="0" eb="3">
      <t>デキガタ</t>
    </rPh>
    <rPh sb="4" eb="6">
      <t>ソクテイ</t>
    </rPh>
    <rPh sb="6" eb="8">
      <t>ホウホウ</t>
    </rPh>
    <rPh sb="8" eb="9">
      <t>マタ</t>
    </rPh>
    <rPh sb="10" eb="12">
      <t>ソクテイ</t>
    </rPh>
    <rPh sb="12" eb="13">
      <t>アタイ</t>
    </rPh>
    <rPh sb="14" eb="17">
      <t>フテキセツ</t>
    </rPh>
    <rPh sb="24" eb="27">
      <t>カントクイン</t>
    </rPh>
    <rPh sb="28" eb="30">
      <t>ブンショ</t>
    </rPh>
    <rPh sb="31" eb="33">
      <t>シジ</t>
    </rPh>
    <rPh sb="34" eb="35">
      <t>オコナ</t>
    </rPh>
    <rPh sb="36" eb="38">
      <t>カイゼン</t>
    </rPh>
    <phoneticPr fontId="3"/>
  </si>
  <si>
    <t>②設備全般にわたり、形状及び寸法の実測値が許容範囲内であり、出来形の確認ができる。</t>
    <rPh sb="1" eb="3">
      <t>セツビ</t>
    </rPh>
    <rPh sb="3" eb="5">
      <t>ゼンパン</t>
    </rPh>
    <rPh sb="10" eb="12">
      <t>ケイジョウ</t>
    </rPh>
    <rPh sb="12" eb="13">
      <t>オヨ</t>
    </rPh>
    <rPh sb="14" eb="16">
      <t>スンポウ</t>
    </rPh>
    <rPh sb="17" eb="20">
      <t>ジッソクチ</t>
    </rPh>
    <rPh sb="21" eb="23">
      <t>キョヨウ</t>
    </rPh>
    <rPh sb="23" eb="25">
      <t>ハンイ</t>
    </rPh>
    <rPh sb="25" eb="26">
      <t>ナイ</t>
    </rPh>
    <rPh sb="30" eb="33">
      <t>デキガタ</t>
    </rPh>
    <rPh sb="34" eb="36">
      <t>カクニン</t>
    </rPh>
    <phoneticPr fontId="3"/>
  </si>
  <si>
    <t>③施工管理基準の撮影記録が撮影基準を満足し、出来形の確認ができる。</t>
    <rPh sb="1" eb="3">
      <t>セコウ</t>
    </rPh>
    <rPh sb="3" eb="5">
      <t>カンリ</t>
    </rPh>
    <rPh sb="5" eb="7">
      <t>キジュン</t>
    </rPh>
    <rPh sb="8" eb="10">
      <t>サツエイ</t>
    </rPh>
    <rPh sb="10" eb="12">
      <t>キロク</t>
    </rPh>
    <rPh sb="13" eb="15">
      <t>サツエイ</t>
    </rPh>
    <rPh sb="15" eb="17">
      <t>キジュン</t>
    </rPh>
    <rPh sb="18" eb="20">
      <t>マンゾク</t>
    </rPh>
    <rPh sb="22" eb="25">
      <t>デキガタ</t>
    </rPh>
    <rPh sb="26" eb="28">
      <t>カクニン</t>
    </rPh>
    <phoneticPr fontId="3"/>
  </si>
  <si>
    <t>④設計図書で定められていない出来形管理項目について、監督員と協議の上で管理していることが確認できる。</t>
    <rPh sb="1" eb="3">
      <t>セッケイ</t>
    </rPh>
    <rPh sb="3" eb="5">
      <t>トショ</t>
    </rPh>
    <rPh sb="6" eb="7">
      <t>サダ</t>
    </rPh>
    <rPh sb="14" eb="17">
      <t>デキガタ</t>
    </rPh>
    <rPh sb="17" eb="19">
      <t>カンリ</t>
    </rPh>
    <rPh sb="19" eb="21">
      <t>コウモク</t>
    </rPh>
    <rPh sb="26" eb="29">
      <t>カントクイン</t>
    </rPh>
    <rPh sb="30" eb="32">
      <t>キョウギ</t>
    </rPh>
    <rPh sb="33" eb="34">
      <t>ウエ</t>
    </rPh>
    <rPh sb="35" eb="37">
      <t>カンリ</t>
    </rPh>
    <rPh sb="44" eb="46">
      <t>カクニン</t>
    </rPh>
    <phoneticPr fontId="3"/>
  </si>
  <si>
    <t>⑤不可視部分の出来形が写真で確認できる。</t>
    <rPh sb="1" eb="4">
      <t>フカシ</t>
    </rPh>
    <rPh sb="4" eb="6">
      <t>ブブン</t>
    </rPh>
    <rPh sb="7" eb="10">
      <t>デキガタ</t>
    </rPh>
    <rPh sb="11" eb="13">
      <t>シャシン</t>
    </rPh>
    <rPh sb="14" eb="16">
      <t>カクニン</t>
    </rPh>
    <phoneticPr fontId="3"/>
  </si>
  <si>
    <t>⑥塗装管理基準の塗装厚管理が適切にまとめられており、出来形の確認ができる。</t>
    <rPh sb="1" eb="3">
      <t>トソウ</t>
    </rPh>
    <rPh sb="3" eb="5">
      <t>カンリ</t>
    </rPh>
    <rPh sb="5" eb="7">
      <t>キジュン</t>
    </rPh>
    <rPh sb="8" eb="10">
      <t>トソウ</t>
    </rPh>
    <rPh sb="10" eb="11">
      <t>アツ</t>
    </rPh>
    <rPh sb="11" eb="13">
      <t>カンリ</t>
    </rPh>
    <rPh sb="14" eb="16">
      <t>テキセツ</t>
    </rPh>
    <rPh sb="26" eb="29">
      <t>デキガタ</t>
    </rPh>
    <rPh sb="30" eb="32">
      <t>カクニン</t>
    </rPh>
    <phoneticPr fontId="3"/>
  </si>
  <si>
    <t>⑦溶接管理基準の出来形管理が適切にまとめられており、出来形の確認ができる。</t>
    <rPh sb="1" eb="3">
      <t>ヨウセツ</t>
    </rPh>
    <rPh sb="3" eb="5">
      <t>カンリ</t>
    </rPh>
    <rPh sb="5" eb="7">
      <t>キジュン</t>
    </rPh>
    <rPh sb="8" eb="11">
      <t>デキガタ</t>
    </rPh>
    <rPh sb="11" eb="13">
      <t>カンリ</t>
    </rPh>
    <rPh sb="14" eb="16">
      <t>テキセツ</t>
    </rPh>
    <rPh sb="26" eb="29">
      <t>デキガタ</t>
    </rPh>
    <rPh sb="30" eb="32">
      <t>カクニン</t>
    </rPh>
    <phoneticPr fontId="3"/>
  </si>
  <si>
    <t>⑧社内の管理基準に基づき管理していることが確認できる。</t>
    <rPh sb="1" eb="3">
      <t>シャナイ</t>
    </rPh>
    <rPh sb="4" eb="6">
      <t>カンリ</t>
    </rPh>
    <rPh sb="6" eb="8">
      <t>キジュン</t>
    </rPh>
    <rPh sb="9" eb="10">
      <t>モト</t>
    </rPh>
    <rPh sb="12" eb="14">
      <t>カンリ</t>
    </rPh>
    <rPh sb="21" eb="23">
      <t>カクニン</t>
    </rPh>
    <phoneticPr fontId="3"/>
  </si>
  <si>
    <t>⑨設計図書に定められている予備品に不足が無いことが確認できる。</t>
    <rPh sb="1" eb="3">
      <t>セッケイ</t>
    </rPh>
    <rPh sb="3" eb="5">
      <t>トショ</t>
    </rPh>
    <rPh sb="6" eb="7">
      <t>サダ</t>
    </rPh>
    <rPh sb="13" eb="15">
      <t>ヨビ</t>
    </rPh>
    <rPh sb="15" eb="16">
      <t>ヒン</t>
    </rPh>
    <rPh sb="17" eb="19">
      <t>フソク</t>
    </rPh>
    <rPh sb="20" eb="21">
      <t>ナ</t>
    </rPh>
    <rPh sb="25" eb="27">
      <t>カクニン</t>
    </rPh>
    <phoneticPr fontId="3"/>
  </si>
  <si>
    <t>⑩分解整備における既設部品等の摩耗、損傷等について、整備前と整備後の老化状況及び回復状況が図表等に記録してあることが確認できる。</t>
    <rPh sb="1" eb="3">
      <t>ブンカイ</t>
    </rPh>
    <rPh sb="3" eb="5">
      <t>セイビ</t>
    </rPh>
    <rPh sb="9" eb="11">
      <t>キセツ</t>
    </rPh>
    <rPh sb="11" eb="13">
      <t>ブヒン</t>
    </rPh>
    <rPh sb="13" eb="14">
      <t>トウ</t>
    </rPh>
    <rPh sb="15" eb="17">
      <t>マモウ</t>
    </rPh>
    <rPh sb="18" eb="20">
      <t>ソンショウ</t>
    </rPh>
    <rPh sb="20" eb="21">
      <t>トウ</t>
    </rPh>
    <rPh sb="26" eb="28">
      <t>セイビ</t>
    </rPh>
    <rPh sb="28" eb="29">
      <t>マエ</t>
    </rPh>
    <rPh sb="30" eb="32">
      <t>セイビ</t>
    </rPh>
    <rPh sb="32" eb="33">
      <t>ゴ</t>
    </rPh>
    <rPh sb="34" eb="36">
      <t>ロウカ</t>
    </rPh>
    <rPh sb="36" eb="38">
      <t>ジョウキョウ</t>
    </rPh>
    <rPh sb="38" eb="39">
      <t>オヨ</t>
    </rPh>
    <rPh sb="40" eb="42">
      <t>カイフク</t>
    </rPh>
    <rPh sb="42" eb="44">
      <t>ジョウキョウ</t>
    </rPh>
    <rPh sb="45" eb="47">
      <t>ズヒョウ</t>
    </rPh>
    <rPh sb="47" eb="48">
      <t>トウ</t>
    </rPh>
    <rPh sb="49" eb="51">
      <t>キロク</t>
    </rPh>
    <rPh sb="58" eb="60">
      <t>カクニン</t>
    </rPh>
    <phoneticPr fontId="3"/>
  </si>
  <si>
    <t>a</t>
    <phoneticPr fontId="3"/>
  </si>
  <si>
    <t>b</t>
    <phoneticPr fontId="3"/>
  </si>
  <si>
    <t>ｄ</t>
    <phoneticPr fontId="3"/>
  </si>
  <si>
    <t>e</t>
    <phoneticPr fontId="3"/>
  </si>
  <si>
    <t>3.出来形及び
　 出来ばえ</t>
    <phoneticPr fontId="3"/>
  </si>
  <si>
    <t>bより優れている。</t>
    <phoneticPr fontId="3"/>
  </si>
  <si>
    <t>①据付に関する出来形管理が容易にできるよう、出来形管理図及び出来形管理表を工夫していることが確認できる。</t>
    <rPh sb="1" eb="2">
      <t>ス</t>
    </rPh>
    <rPh sb="2" eb="3">
      <t>ツ</t>
    </rPh>
    <rPh sb="4" eb="5">
      <t>カン</t>
    </rPh>
    <rPh sb="7" eb="10">
      <t>デキガタ</t>
    </rPh>
    <rPh sb="10" eb="12">
      <t>カンリ</t>
    </rPh>
    <rPh sb="13" eb="15">
      <t>ヨウイ</t>
    </rPh>
    <rPh sb="22" eb="25">
      <t>デキガタ</t>
    </rPh>
    <rPh sb="25" eb="27">
      <t>カンリ</t>
    </rPh>
    <rPh sb="27" eb="28">
      <t>ズ</t>
    </rPh>
    <rPh sb="28" eb="29">
      <t>オヨ</t>
    </rPh>
    <rPh sb="30" eb="33">
      <t>デキガタ</t>
    </rPh>
    <rPh sb="33" eb="35">
      <t>カンリ</t>
    </rPh>
    <rPh sb="35" eb="36">
      <t>ヒョウ</t>
    </rPh>
    <rPh sb="37" eb="39">
      <t>クフウ</t>
    </rPh>
    <rPh sb="46" eb="48">
      <t>カクニン</t>
    </rPh>
    <phoneticPr fontId="3"/>
  </si>
  <si>
    <t>②機器等の測定（試験）結果が、その都度管理図表などに記録され、適切に管理していることが確認できる。</t>
    <rPh sb="1" eb="3">
      <t>キキ</t>
    </rPh>
    <rPh sb="3" eb="4">
      <t>トウ</t>
    </rPh>
    <rPh sb="5" eb="7">
      <t>ソクテイ</t>
    </rPh>
    <rPh sb="8" eb="10">
      <t>シケン</t>
    </rPh>
    <rPh sb="11" eb="13">
      <t>ケッカ</t>
    </rPh>
    <rPh sb="17" eb="19">
      <t>ツド</t>
    </rPh>
    <rPh sb="19" eb="21">
      <t>カンリ</t>
    </rPh>
    <rPh sb="21" eb="23">
      <t>ズヒョウ</t>
    </rPh>
    <rPh sb="26" eb="28">
      <t>キロク</t>
    </rPh>
    <rPh sb="31" eb="33">
      <t>テキセツ</t>
    </rPh>
    <rPh sb="34" eb="36">
      <t>カンリ</t>
    </rPh>
    <rPh sb="43" eb="45">
      <t>カクニン</t>
    </rPh>
    <phoneticPr fontId="3"/>
  </si>
  <si>
    <t>③写真管理の管理項目を満足している。</t>
    <rPh sb="1" eb="3">
      <t>シャシン</t>
    </rPh>
    <rPh sb="3" eb="5">
      <t>カンリ</t>
    </rPh>
    <rPh sb="6" eb="8">
      <t>カンリ</t>
    </rPh>
    <rPh sb="8" eb="10">
      <t>コウモク</t>
    </rPh>
    <rPh sb="11" eb="13">
      <t>マンゾク</t>
    </rPh>
    <phoneticPr fontId="3"/>
  </si>
  <si>
    <t>④不可視部分の出来形が写真で確認できる。</t>
    <rPh sb="1" eb="4">
      <t>フカシ</t>
    </rPh>
    <rPh sb="4" eb="6">
      <t>ブブン</t>
    </rPh>
    <rPh sb="7" eb="10">
      <t>デキガタ</t>
    </rPh>
    <rPh sb="11" eb="13">
      <t>シャシン</t>
    </rPh>
    <rPh sb="14" eb="16">
      <t>カクニン</t>
    </rPh>
    <phoneticPr fontId="3"/>
  </si>
  <si>
    <t>⑤設計図書で定められていない出来形管理項目について、監督員と協議の上で管理していることが確認できる。</t>
    <rPh sb="1" eb="3">
      <t>セッケイ</t>
    </rPh>
    <rPh sb="3" eb="5">
      <t>トショ</t>
    </rPh>
    <rPh sb="6" eb="7">
      <t>サダ</t>
    </rPh>
    <rPh sb="14" eb="17">
      <t>デキガタ</t>
    </rPh>
    <rPh sb="17" eb="19">
      <t>カンリ</t>
    </rPh>
    <rPh sb="19" eb="21">
      <t>コウモク</t>
    </rPh>
    <rPh sb="26" eb="29">
      <t>カントクイン</t>
    </rPh>
    <rPh sb="30" eb="32">
      <t>キョウギ</t>
    </rPh>
    <rPh sb="33" eb="34">
      <t>ウエ</t>
    </rPh>
    <rPh sb="35" eb="37">
      <t>カンリ</t>
    </rPh>
    <rPh sb="44" eb="46">
      <t>カクニン</t>
    </rPh>
    <phoneticPr fontId="3"/>
  </si>
  <si>
    <t>⑥設備全般にわたり、形状、寸法の実測値が許容範囲内であることが確認できる。</t>
    <rPh sb="1" eb="3">
      <t>セツビ</t>
    </rPh>
    <rPh sb="3" eb="5">
      <t>ゼンパン</t>
    </rPh>
    <rPh sb="10" eb="12">
      <t>ケイジョウ</t>
    </rPh>
    <rPh sb="13" eb="15">
      <t>スンポウ</t>
    </rPh>
    <rPh sb="16" eb="18">
      <t>ジッソク</t>
    </rPh>
    <rPh sb="18" eb="19">
      <t>アタイ</t>
    </rPh>
    <rPh sb="20" eb="22">
      <t>キョヨウ</t>
    </rPh>
    <rPh sb="22" eb="24">
      <t>ハンイ</t>
    </rPh>
    <rPh sb="24" eb="25">
      <t>ナイ</t>
    </rPh>
    <rPh sb="31" eb="33">
      <t>カクニン</t>
    </rPh>
    <phoneticPr fontId="3"/>
  </si>
  <si>
    <t>⑦設備の据付、固定方法が、設計図書又は承諾図書のとおり施工していることが確認できる。</t>
    <rPh sb="1" eb="3">
      <t>セツビ</t>
    </rPh>
    <rPh sb="4" eb="5">
      <t>ス</t>
    </rPh>
    <rPh sb="5" eb="6">
      <t>ツ</t>
    </rPh>
    <rPh sb="7" eb="9">
      <t>コテイ</t>
    </rPh>
    <rPh sb="9" eb="11">
      <t>ホウホウ</t>
    </rPh>
    <rPh sb="13" eb="15">
      <t>セッケイ</t>
    </rPh>
    <rPh sb="15" eb="17">
      <t>トショ</t>
    </rPh>
    <rPh sb="17" eb="18">
      <t>マタ</t>
    </rPh>
    <rPh sb="19" eb="21">
      <t>ショウダク</t>
    </rPh>
    <rPh sb="21" eb="23">
      <t>トショ</t>
    </rPh>
    <rPh sb="27" eb="29">
      <t>セコウ</t>
    </rPh>
    <rPh sb="36" eb="38">
      <t>カクニン</t>
    </rPh>
    <phoneticPr fontId="3"/>
  </si>
  <si>
    <t>⑪社内の管理基準に基づき管理していることが確認できる。</t>
    <rPh sb="1" eb="3">
      <t>シャナイ</t>
    </rPh>
    <rPh sb="4" eb="6">
      <t>カンリ</t>
    </rPh>
    <rPh sb="6" eb="8">
      <t>キジュン</t>
    </rPh>
    <rPh sb="9" eb="10">
      <t>モト</t>
    </rPh>
    <rPh sb="12" eb="14">
      <t>カンリ</t>
    </rPh>
    <rPh sb="21" eb="23">
      <t>カクニン</t>
    </rPh>
    <phoneticPr fontId="3"/>
  </si>
  <si>
    <t>○</t>
    <phoneticPr fontId="3"/>
  </si>
  <si>
    <t>b</t>
    <phoneticPr fontId="3"/>
  </si>
  <si>
    <t>Ⅰ.出来形
01 土木一般ほか
（02 機械、03 電気以外）</t>
    <rPh sb="2" eb="4">
      <t>デキ</t>
    </rPh>
    <rPh sb="4" eb="5">
      <t>カタ</t>
    </rPh>
    <phoneticPr fontId="3"/>
  </si>
  <si>
    <t>02 機械設備工事</t>
    <phoneticPr fontId="3"/>
  </si>
  <si>
    <t>03 電気通信設備工事・通信設備工事・受変電設備工事</t>
    <phoneticPr fontId="3"/>
  </si>
  <si>
    <t>⑥路床盛土において、一層の仕上がり厚を20㎝以下とし、各層ごとに締固めて施工していることが確認できる。</t>
    <rPh sb="1" eb="3">
      <t>ロショウ</t>
    </rPh>
    <rPh sb="3" eb="4">
      <t>モ</t>
    </rPh>
    <rPh sb="4" eb="5">
      <t>ド</t>
    </rPh>
    <rPh sb="10" eb="12">
      <t>イッソウ</t>
    </rPh>
    <rPh sb="13" eb="15">
      <t>シア</t>
    </rPh>
    <rPh sb="17" eb="18">
      <t>アツ</t>
    </rPh>
    <rPh sb="22" eb="24">
      <t>イカ</t>
    </rPh>
    <rPh sb="27" eb="28">
      <t>カク</t>
    </rPh>
    <rPh sb="28" eb="29">
      <t>ソウ</t>
    </rPh>
    <rPh sb="32" eb="34">
      <t>シメカタ</t>
    </rPh>
    <rPh sb="36" eb="38">
      <t>セコウ</t>
    </rPh>
    <rPh sb="45" eb="47">
      <t>カクニン</t>
    </rPh>
    <phoneticPr fontId="3"/>
  </si>
  <si>
    <t>⑨改良基面が平滑に仕上げられているのが写真等で確認できる。</t>
    <rPh sb="1" eb="3">
      <t>カイリョウ</t>
    </rPh>
    <rPh sb="3" eb="5">
      <t>キメン</t>
    </rPh>
    <rPh sb="6" eb="8">
      <t>ヘイカツ</t>
    </rPh>
    <rPh sb="9" eb="11">
      <t>シア</t>
    </rPh>
    <rPh sb="19" eb="21">
      <t>シャシン</t>
    </rPh>
    <rPh sb="21" eb="22">
      <t>トウ</t>
    </rPh>
    <rPh sb="23" eb="25">
      <t>カクニン</t>
    </rPh>
    <phoneticPr fontId="3"/>
  </si>
  <si>
    <t>⑩ブロック割や投入袋数の証明で材料が所定の量仕様されたことが確認できる。</t>
    <rPh sb="5" eb="6">
      <t>ワリ</t>
    </rPh>
    <rPh sb="7" eb="9">
      <t>トウニュウ</t>
    </rPh>
    <rPh sb="9" eb="10">
      <t>フクロ</t>
    </rPh>
    <rPh sb="10" eb="11">
      <t>スウ</t>
    </rPh>
    <rPh sb="12" eb="14">
      <t>ショウメイ</t>
    </rPh>
    <rPh sb="15" eb="17">
      <t>ザイリョウ</t>
    </rPh>
    <rPh sb="18" eb="20">
      <t>ショテイ</t>
    </rPh>
    <rPh sb="21" eb="22">
      <t>リョウ</t>
    </rPh>
    <rPh sb="22" eb="24">
      <t>シヨウ</t>
    </rPh>
    <rPh sb="30" eb="32">
      <t>カクニン</t>
    </rPh>
    <phoneticPr fontId="3"/>
  </si>
  <si>
    <t>⑪改良の深さや幅が施工写真で確認できる。</t>
    <rPh sb="1" eb="3">
      <t>カイリョウ</t>
    </rPh>
    <rPh sb="4" eb="5">
      <t>フカ</t>
    </rPh>
    <rPh sb="7" eb="8">
      <t>ハバ</t>
    </rPh>
    <rPh sb="9" eb="11">
      <t>セコウ</t>
    </rPh>
    <rPh sb="11" eb="13">
      <t>シャシン</t>
    </rPh>
    <rPh sb="14" eb="16">
      <t>カクニン</t>
    </rPh>
    <phoneticPr fontId="3"/>
  </si>
  <si>
    <t>⑫BH混合の場合、攪拌が十分に行われていることが写真等で確認できる。</t>
    <rPh sb="3" eb="5">
      <t>コンゴウ</t>
    </rPh>
    <rPh sb="6" eb="8">
      <t>バアイ</t>
    </rPh>
    <rPh sb="9" eb="11">
      <t>カクハン</t>
    </rPh>
    <rPh sb="12" eb="14">
      <t>ジュウブン</t>
    </rPh>
    <rPh sb="15" eb="16">
      <t>オコナ</t>
    </rPh>
    <rPh sb="24" eb="26">
      <t>シャシン</t>
    </rPh>
    <rPh sb="26" eb="27">
      <t>トウ</t>
    </rPh>
    <rPh sb="28" eb="30">
      <t>カクニン</t>
    </rPh>
    <phoneticPr fontId="3"/>
  </si>
  <si>
    <t>⑬Fe石灰単体の使用数量伝票による使用量の確認ができる。</t>
    <rPh sb="3" eb="5">
      <t>セッカイ</t>
    </rPh>
    <rPh sb="5" eb="7">
      <t>タンタイ</t>
    </rPh>
    <rPh sb="8" eb="10">
      <t>シヨウ</t>
    </rPh>
    <rPh sb="10" eb="12">
      <t>スウリョウ</t>
    </rPh>
    <rPh sb="12" eb="14">
      <t>デンピョウ</t>
    </rPh>
    <rPh sb="17" eb="20">
      <t>シヨウリョウ</t>
    </rPh>
    <rPh sb="21" eb="23">
      <t>カクニン</t>
    </rPh>
    <phoneticPr fontId="3"/>
  </si>
  <si>
    <t>②構造物の通りが良い。</t>
    <rPh sb="1" eb="4">
      <t>コウゾウブツ</t>
    </rPh>
    <rPh sb="5" eb="6">
      <t>トオ</t>
    </rPh>
    <rPh sb="8" eb="9">
      <t>ヨ</t>
    </rPh>
    <phoneticPr fontId="3"/>
  </si>
  <si>
    <t>④構造物へのすりつけ等が良い。</t>
    <rPh sb="1" eb="4">
      <t>コウゾウブツ</t>
    </rPh>
    <rPh sb="10" eb="11">
      <t>トウ</t>
    </rPh>
    <rPh sb="12" eb="13">
      <t>ヨ</t>
    </rPh>
    <phoneticPr fontId="3"/>
  </si>
  <si>
    <t>⑤雨水処理が良い。</t>
    <rPh sb="1" eb="3">
      <t>ウスイ</t>
    </rPh>
    <rPh sb="3" eb="5">
      <t>ショリ</t>
    </rPh>
    <rPh sb="6" eb="7">
      <t>ヨ</t>
    </rPh>
    <phoneticPr fontId="3"/>
  </si>
  <si>
    <t>④はく離やクラック等がない。</t>
    <rPh sb="3" eb="4">
      <t>リ</t>
    </rPh>
    <rPh sb="9" eb="10">
      <t>トウ</t>
    </rPh>
    <phoneticPr fontId="3"/>
  </si>
  <si>
    <t>⑬改良柱の深さや位置が施工状況写真及び施工記録等で確認できる。</t>
    <rPh sb="1" eb="3">
      <t>カイリョウ</t>
    </rPh>
    <rPh sb="3" eb="4">
      <t>ハシラ</t>
    </rPh>
    <rPh sb="5" eb="6">
      <t>フカ</t>
    </rPh>
    <rPh sb="8" eb="10">
      <t>イチ</t>
    </rPh>
    <rPh sb="11" eb="13">
      <t>セコウ</t>
    </rPh>
    <rPh sb="13" eb="15">
      <t>ジョウキョウ</t>
    </rPh>
    <rPh sb="15" eb="17">
      <t>シャシン</t>
    </rPh>
    <rPh sb="17" eb="18">
      <t>オヨ</t>
    </rPh>
    <rPh sb="19" eb="21">
      <t>セコウ</t>
    </rPh>
    <rPh sb="21" eb="23">
      <t>キロク</t>
    </rPh>
    <rPh sb="23" eb="24">
      <t>トウ</t>
    </rPh>
    <rPh sb="25" eb="27">
      <t>カクニン</t>
    </rPh>
    <phoneticPr fontId="3"/>
  </si>
  <si>
    <t>⑭施工位置（座標等）が許容範囲内であることが確認できる。</t>
    <rPh sb="1" eb="3">
      <t>セコウ</t>
    </rPh>
    <rPh sb="3" eb="5">
      <t>イチ</t>
    </rPh>
    <rPh sb="6" eb="8">
      <t>ザヒョウ</t>
    </rPh>
    <rPh sb="8" eb="9">
      <t>トウ</t>
    </rPh>
    <rPh sb="11" eb="13">
      <t>キョヨウ</t>
    </rPh>
    <rPh sb="13" eb="15">
      <t>ハンイ</t>
    </rPh>
    <rPh sb="15" eb="16">
      <t>ナイ</t>
    </rPh>
    <rPh sb="22" eb="24">
      <t>カクニン</t>
    </rPh>
    <phoneticPr fontId="3"/>
  </si>
  <si>
    <t>⑯改良材のバッチ管理記録が整理され、設計図書の仕様を満足していることが確認できる。</t>
    <rPh sb="1" eb="3">
      <t>カイリョウ</t>
    </rPh>
    <rPh sb="3" eb="4">
      <t>ザイ</t>
    </rPh>
    <rPh sb="8" eb="10">
      <t>カンリ</t>
    </rPh>
    <rPh sb="10" eb="12">
      <t>キロク</t>
    </rPh>
    <rPh sb="13" eb="15">
      <t>セイリ</t>
    </rPh>
    <rPh sb="18" eb="20">
      <t>セッケイ</t>
    </rPh>
    <rPh sb="20" eb="22">
      <t>トショ</t>
    </rPh>
    <rPh sb="23" eb="25">
      <t>シヨウ</t>
    </rPh>
    <rPh sb="26" eb="28">
      <t>マンゾク</t>
    </rPh>
    <rPh sb="35" eb="37">
      <t>カクニン</t>
    </rPh>
    <phoneticPr fontId="3"/>
  </si>
  <si>
    <t>⑰セメントミルクの比重、スラリー噴出量、強度等の管理資料を整理していることが確認できる。</t>
    <rPh sb="9" eb="11">
      <t>ヒジュウ</t>
    </rPh>
    <rPh sb="16" eb="18">
      <t>フンシュツ</t>
    </rPh>
    <rPh sb="18" eb="19">
      <t>リョウ</t>
    </rPh>
    <rPh sb="20" eb="22">
      <t>キョウド</t>
    </rPh>
    <rPh sb="22" eb="23">
      <t>トウ</t>
    </rPh>
    <rPh sb="24" eb="26">
      <t>カンリ</t>
    </rPh>
    <rPh sb="26" eb="28">
      <t>シリョウ</t>
    </rPh>
    <rPh sb="29" eb="31">
      <t>セイリ</t>
    </rPh>
    <rPh sb="38" eb="40">
      <t>カクニン</t>
    </rPh>
    <phoneticPr fontId="3"/>
  </si>
  <si>
    <t>⑱事前に土質試験を実施し、改良材の選定、必要添加量の設定等を行っていることが確認できる。</t>
    <rPh sb="1" eb="3">
      <t>ジゼン</t>
    </rPh>
    <rPh sb="4" eb="6">
      <t>ドシツ</t>
    </rPh>
    <rPh sb="6" eb="8">
      <t>シケン</t>
    </rPh>
    <rPh sb="9" eb="11">
      <t>ジッシ</t>
    </rPh>
    <rPh sb="13" eb="15">
      <t>カイリョウ</t>
    </rPh>
    <rPh sb="15" eb="16">
      <t>ザイ</t>
    </rPh>
    <rPh sb="17" eb="19">
      <t>センテイ</t>
    </rPh>
    <rPh sb="20" eb="22">
      <t>ヒツヨウ</t>
    </rPh>
    <rPh sb="22" eb="24">
      <t>テンカ</t>
    </rPh>
    <rPh sb="24" eb="25">
      <t>リョウ</t>
    </rPh>
    <rPh sb="26" eb="28">
      <t>セッテイ</t>
    </rPh>
    <rPh sb="28" eb="29">
      <t>トウ</t>
    </rPh>
    <rPh sb="30" eb="31">
      <t>オコナ</t>
    </rPh>
    <rPh sb="38" eb="40">
      <t>カクニン</t>
    </rPh>
    <phoneticPr fontId="3"/>
  </si>
  <si>
    <t>⑲施工箇所が均一に改良されているとともに、十分な強度及び支持力を確保していることが確認できる。</t>
    <rPh sb="1" eb="3">
      <t>セコウ</t>
    </rPh>
    <rPh sb="3" eb="5">
      <t>カショ</t>
    </rPh>
    <rPh sb="6" eb="8">
      <t>キンイツ</t>
    </rPh>
    <rPh sb="9" eb="11">
      <t>カイリョウ</t>
    </rPh>
    <rPh sb="21" eb="23">
      <t>ジュウブン</t>
    </rPh>
    <rPh sb="24" eb="26">
      <t>キョウド</t>
    </rPh>
    <rPh sb="26" eb="27">
      <t>オヨ</t>
    </rPh>
    <rPh sb="28" eb="31">
      <t>シジリョク</t>
    </rPh>
    <rPh sb="32" eb="34">
      <t>カクホ</t>
    </rPh>
    <rPh sb="41" eb="43">
      <t>カクニン</t>
    </rPh>
    <phoneticPr fontId="3"/>
  </si>
  <si>
    <t>⑤施工管理記録などから不可視部分の出来ばえの良さが伺える。</t>
    <rPh sb="1" eb="3">
      <t>セコウ</t>
    </rPh>
    <rPh sb="3" eb="5">
      <t>カンリ</t>
    </rPh>
    <rPh sb="5" eb="7">
      <t>キロク</t>
    </rPh>
    <rPh sb="11" eb="14">
      <t>フカシ</t>
    </rPh>
    <rPh sb="14" eb="16">
      <t>ブブン</t>
    </rPh>
    <rPh sb="17" eb="19">
      <t>デキ</t>
    </rPh>
    <rPh sb="22" eb="23">
      <t>ヨ</t>
    </rPh>
    <rPh sb="25" eb="26">
      <t>ウカガ</t>
    </rPh>
    <phoneticPr fontId="3"/>
  </si>
  <si>
    <t>④はく離やクラック等がない。</t>
    <rPh sb="3" eb="4">
      <t>リ</t>
    </rPh>
    <rPh sb="9" eb="10">
      <t>トウ</t>
    </rPh>
    <phoneticPr fontId="3"/>
  </si>
  <si>
    <t>③樹木等に損傷やはちくずれ等がないよう保護養生を適切に行っていることが確認できる。</t>
    <rPh sb="1" eb="3">
      <t>ジュモク</t>
    </rPh>
    <rPh sb="3" eb="4">
      <t>トウ</t>
    </rPh>
    <rPh sb="5" eb="7">
      <t>ソンショウ</t>
    </rPh>
    <rPh sb="13" eb="14">
      <t>トウ</t>
    </rPh>
    <rPh sb="19" eb="21">
      <t>ホゴ</t>
    </rPh>
    <rPh sb="21" eb="23">
      <t>ヨウジョウ</t>
    </rPh>
    <rPh sb="24" eb="26">
      <t>テキセツ</t>
    </rPh>
    <rPh sb="27" eb="28">
      <t>オコナ</t>
    </rPh>
    <rPh sb="35" eb="37">
      <t>カクニン</t>
    </rPh>
    <phoneticPr fontId="3"/>
  </si>
  <si>
    <t>④芝工、グラウンドカバーの仕上げがよい。</t>
    <rPh sb="1" eb="2">
      <t>シバ</t>
    </rPh>
    <rPh sb="2" eb="3">
      <t>コウ</t>
    </rPh>
    <rPh sb="13" eb="15">
      <t>シア</t>
    </rPh>
    <phoneticPr fontId="3"/>
  </si>
  <si>
    <t>13 公園施設工事</t>
    <rPh sb="3" eb="5">
      <t>コウエン</t>
    </rPh>
    <rPh sb="5" eb="7">
      <t>シセツ</t>
    </rPh>
    <rPh sb="7" eb="9">
      <t>コウジ</t>
    </rPh>
    <phoneticPr fontId="3"/>
  </si>
  <si>
    <t>13 公園施設工事</t>
    <phoneticPr fontId="3"/>
  </si>
  <si>
    <t>14 防護柵（網）工事</t>
    <rPh sb="3" eb="6">
      <t>ボウゴサク</t>
    </rPh>
    <rPh sb="7" eb="8">
      <t>アミ</t>
    </rPh>
    <rPh sb="9" eb="11">
      <t>コウジ</t>
    </rPh>
    <phoneticPr fontId="3"/>
  </si>
  <si>
    <t>15 標識工事</t>
    <rPh sb="3" eb="5">
      <t>ヒョウシキ</t>
    </rPh>
    <rPh sb="5" eb="7">
      <t>コウジ</t>
    </rPh>
    <phoneticPr fontId="3"/>
  </si>
  <si>
    <t>16 区画線設置工事</t>
    <rPh sb="3" eb="6">
      <t>クカクセン</t>
    </rPh>
    <rPh sb="6" eb="8">
      <t>セッチ</t>
    </rPh>
    <rPh sb="8" eb="10">
      <t>コウジ</t>
    </rPh>
    <phoneticPr fontId="3"/>
  </si>
  <si>
    <t>17 電線共同溝工事</t>
    <rPh sb="3" eb="8">
      <t>デンセンキョウドウコウ</t>
    </rPh>
    <rPh sb="8" eb="10">
      <t>コウジ</t>
    </rPh>
    <phoneticPr fontId="3"/>
  </si>
  <si>
    <t>18 除草工（伐木含む）</t>
    <phoneticPr fontId="3"/>
  </si>
  <si>
    <t>19 維持工事（清掃工、付属物工、除雪、応急処理等）</t>
    <phoneticPr fontId="3"/>
  </si>
  <si>
    <t>20 修繕工事（橋脚補強、耐震補強、橋梁補修・落橋防止等）</t>
    <phoneticPr fontId="3"/>
  </si>
  <si>
    <t>21 ため池工事</t>
    <phoneticPr fontId="3"/>
  </si>
  <si>
    <t>22 ほ場整備工事</t>
    <phoneticPr fontId="3"/>
  </si>
  <si>
    <t>23 農地造成工事</t>
    <phoneticPr fontId="3"/>
  </si>
  <si>
    <t>24 クリーク防災工事・農業用集落排水工事</t>
    <phoneticPr fontId="3"/>
  </si>
  <si>
    <t>25 管水路工事</t>
    <phoneticPr fontId="3"/>
  </si>
  <si>
    <t>19 維持工事（清掃工、付属物工、除雪、応急処理等）</t>
    <phoneticPr fontId="3"/>
  </si>
  <si>
    <t>20 修繕工事（橋脚補強、耐震補強、橋梁補修、落橋防止等）</t>
    <phoneticPr fontId="3"/>
  </si>
  <si>
    <t>22 ほ場整備工事</t>
    <phoneticPr fontId="3"/>
  </si>
  <si>
    <t>23 農地造成工事</t>
    <phoneticPr fontId="3"/>
  </si>
  <si>
    <t xml:space="preserve">別表－3②                                                                                                                                                                                   </t>
    <rPh sb="0" eb="2">
      <t>ベッピョウ</t>
    </rPh>
    <phoneticPr fontId="3"/>
  </si>
  <si>
    <t xml:space="preserve">別表－３③                                                                                                                                                                               </t>
    <rPh sb="0" eb="2">
      <t>ベッピョウ</t>
    </rPh>
    <phoneticPr fontId="3"/>
  </si>
  <si>
    <t>3.出来形及び出来ばえ</t>
    <phoneticPr fontId="3"/>
  </si>
  <si>
    <t>別表－３④</t>
    <rPh sb="0" eb="2">
      <t>ベッピョウ</t>
    </rPh>
    <phoneticPr fontId="3"/>
  </si>
  <si>
    <t xml:space="preserve">別表－３⑤                                                                                                                                                                                   </t>
    <rPh sb="0" eb="2">
      <t>ベッピョウ</t>
    </rPh>
    <phoneticPr fontId="3"/>
  </si>
  <si>
    <t xml:space="preserve">別表－３⑧                                                                                                                                                                                 </t>
    <rPh sb="0" eb="2">
      <t>ベッピョウ</t>
    </rPh>
    <phoneticPr fontId="3"/>
  </si>
  <si>
    <t xml:space="preserve">別表－３⑨                                                                                                                                                                                   </t>
    <rPh sb="0" eb="2">
      <t>ベッピョウ</t>
    </rPh>
    <phoneticPr fontId="3"/>
  </si>
  <si>
    <t xml:space="preserve">別表－３⑩ -1                                                                                                                                                                                </t>
    <rPh sb="0" eb="2">
      <t>ベッピョウ</t>
    </rPh>
    <phoneticPr fontId="3"/>
  </si>
  <si>
    <t xml:space="preserve">別表－３⑪                                                                                                                                                                              </t>
    <phoneticPr fontId="3"/>
  </si>
  <si>
    <t xml:space="preserve">別表－３⑮                                                                                                                                                                                  </t>
    <rPh sb="0" eb="2">
      <t>ベッピョウ</t>
    </rPh>
    <phoneticPr fontId="3"/>
  </si>
  <si>
    <t xml:space="preserve">別表－３⑯                                                                                                                                                                                  </t>
    <rPh sb="0" eb="2">
      <t>ベッピョウ</t>
    </rPh>
    <phoneticPr fontId="3"/>
  </si>
  <si>
    <t xml:space="preserve">別表－３⑰                                                                                                                                                                                  </t>
    <rPh sb="0" eb="2">
      <t>ベッピョウ</t>
    </rPh>
    <phoneticPr fontId="3"/>
  </si>
  <si>
    <t xml:space="preserve">別表－３⑱                                                                                                                                                                                  </t>
    <rPh sb="0" eb="2">
      <t>ベッピョウ</t>
    </rPh>
    <phoneticPr fontId="3"/>
  </si>
  <si>
    <t xml:space="preserve">別表－３⑲                                                                                                                                                                                  </t>
    <rPh sb="0" eb="2">
      <t>ベッピョウ</t>
    </rPh>
    <phoneticPr fontId="3"/>
  </si>
  <si>
    <t xml:space="preserve">別表－３⑳                                                                                                                                                                                  </t>
    <rPh sb="0" eb="2">
      <t>ベッピョウ</t>
    </rPh>
    <phoneticPr fontId="3"/>
  </si>
  <si>
    <t xml:space="preserve">別表－３(33)                                                                                                                                                                                </t>
    <phoneticPr fontId="3"/>
  </si>
  <si>
    <t>17 電線共同溝工事</t>
    <rPh sb="3" eb="5">
      <t>デンセン</t>
    </rPh>
    <rPh sb="5" eb="7">
      <t>キョウドウ</t>
    </rPh>
    <rPh sb="7" eb="8">
      <t>ミゾ</t>
    </rPh>
    <rPh sb="8" eb="10">
      <t>コウジ</t>
    </rPh>
    <phoneticPr fontId="3"/>
  </si>
  <si>
    <t>18 除草工（伐木含む）</t>
    <rPh sb="3" eb="5">
      <t>ジョソウ</t>
    </rPh>
    <rPh sb="5" eb="6">
      <t>コウ</t>
    </rPh>
    <rPh sb="7" eb="9">
      <t>バツボク</t>
    </rPh>
    <rPh sb="9" eb="10">
      <t>フク</t>
    </rPh>
    <phoneticPr fontId="3"/>
  </si>
  <si>
    <t>19 維持工事（清掃工、付属物工、除雪、応急処理等）</t>
    <rPh sb="3" eb="5">
      <t>イジ</t>
    </rPh>
    <rPh sb="5" eb="7">
      <t>コウジ</t>
    </rPh>
    <rPh sb="8" eb="10">
      <t>セイソウ</t>
    </rPh>
    <rPh sb="10" eb="11">
      <t>コウ</t>
    </rPh>
    <rPh sb="12" eb="14">
      <t>フゾク</t>
    </rPh>
    <rPh sb="14" eb="15">
      <t>ブツ</t>
    </rPh>
    <rPh sb="15" eb="16">
      <t>コウ</t>
    </rPh>
    <rPh sb="17" eb="19">
      <t>ジョセツ</t>
    </rPh>
    <rPh sb="20" eb="22">
      <t>オウキュウ</t>
    </rPh>
    <rPh sb="22" eb="24">
      <t>ショリ</t>
    </rPh>
    <rPh sb="24" eb="25">
      <t>ナド</t>
    </rPh>
    <phoneticPr fontId="3"/>
  </si>
  <si>
    <t>20 修繕工事（橋脚補強、耐震補強、橋梁補修、落橋防止等）</t>
    <rPh sb="3" eb="5">
      <t>シュウゼン</t>
    </rPh>
    <rPh sb="5" eb="7">
      <t>コウジ</t>
    </rPh>
    <rPh sb="8" eb="10">
      <t>キョウキャク</t>
    </rPh>
    <rPh sb="10" eb="12">
      <t>ホキョウ</t>
    </rPh>
    <rPh sb="13" eb="15">
      <t>タイシン</t>
    </rPh>
    <rPh sb="15" eb="17">
      <t>ホキョウ</t>
    </rPh>
    <rPh sb="18" eb="20">
      <t>キョウリョウ</t>
    </rPh>
    <rPh sb="20" eb="22">
      <t>ホシュウ</t>
    </rPh>
    <rPh sb="23" eb="25">
      <t>ラッキョウ</t>
    </rPh>
    <rPh sb="25" eb="27">
      <t>ボウシ</t>
    </rPh>
    <rPh sb="27" eb="28">
      <t>トウ</t>
    </rPh>
    <phoneticPr fontId="3"/>
  </si>
  <si>
    <t>21 ため池工事</t>
    <rPh sb="5" eb="6">
      <t>イケ</t>
    </rPh>
    <rPh sb="6" eb="8">
      <t>コウジ</t>
    </rPh>
    <phoneticPr fontId="3"/>
  </si>
  <si>
    <t>22 ほ場整備工事</t>
    <rPh sb="4" eb="5">
      <t>ジョウ</t>
    </rPh>
    <rPh sb="5" eb="7">
      <t>セイビ</t>
    </rPh>
    <rPh sb="7" eb="9">
      <t>コウジ</t>
    </rPh>
    <phoneticPr fontId="3"/>
  </si>
  <si>
    <t>23 農地造成工事</t>
    <rPh sb="3" eb="5">
      <t>ノウチ</t>
    </rPh>
    <rPh sb="5" eb="7">
      <t>ゾウセイ</t>
    </rPh>
    <rPh sb="7" eb="9">
      <t>コウジ</t>
    </rPh>
    <phoneticPr fontId="3"/>
  </si>
  <si>
    <t>24 クリーク防災工事・農業用集落排水工事</t>
    <rPh sb="7" eb="9">
      <t>ボウサイ</t>
    </rPh>
    <rPh sb="9" eb="11">
      <t>コウジ</t>
    </rPh>
    <rPh sb="12" eb="15">
      <t>ノウギョウヨウ</t>
    </rPh>
    <rPh sb="15" eb="17">
      <t>シュウラク</t>
    </rPh>
    <rPh sb="17" eb="19">
      <t>ハイスイ</t>
    </rPh>
    <rPh sb="19" eb="21">
      <t>コウジ</t>
    </rPh>
    <phoneticPr fontId="3"/>
  </si>
  <si>
    <t>25 管水路工事</t>
    <rPh sb="3" eb="4">
      <t>カン</t>
    </rPh>
    <rPh sb="4" eb="6">
      <t>スイロ</t>
    </rPh>
    <rPh sb="6" eb="8">
      <t>コウジ</t>
    </rPh>
    <phoneticPr fontId="3"/>
  </si>
  <si>
    <t xml:space="preserve">別表－３⑥-1                                                                                                                                                                                 </t>
    <rPh sb="0" eb="2">
      <t>ベッピョウ</t>
    </rPh>
    <phoneticPr fontId="3"/>
  </si>
  <si>
    <t xml:space="preserve">別表－３⑥-2                                                                                                                                                                                 </t>
    <rPh sb="0" eb="2">
      <t>ベッピョウ</t>
    </rPh>
    <phoneticPr fontId="3"/>
  </si>
  <si>
    <t xml:space="preserve">別表－３(21)                                                                                                                                                                                 </t>
    <rPh sb="0" eb="2">
      <t>ベッピョウ</t>
    </rPh>
    <phoneticPr fontId="3"/>
  </si>
  <si>
    <t xml:space="preserve">別表－３(22)                                                                                                                                                                                </t>
    <rPh sb="0" eb="2">
      <t>ベッピョウ</t>
    </rPh>
    <phoneticPr fontId="3"/>
  </si>
  <si>
    <t xml:space="preserve">別表－３(23)                                                                                                                                                                                  </t>
    <rPh sb="0" eb="2">
      <t>ベッピョウ</t>
    </rPh>
    <phoneticPr fontId="3"/>
  </si>
  <si>
    <t xml:space="preserve">別表－３(24)-1                                                                                                                                                                                 </t>
    <rPh sb="0" eb="2">
      <t>ベッピョウ</t>
    </rPh>
    <phoneticPr fontId="3"/>
  </si>
  <si>
    <t xml:space="preserve">別表－３(24)-2                                                                                                                                                                                 </t>
    <rPh sb="0" eb="2">
      <t>ベッピョウ</t>
    </rPh>
    <phoneticPr fontId="3"/>
  </si>
  <si>
    <t xml:space="preserve">別表－３(25)                                                                                                                                                                                 </t>
    <rPh sb="0" eb="2">
      <t>ベッピョウ</t>
    </rPh>
    <phoneticPr fontId="3"/>
  </si>
  <si>
    <t xml:space="preserve">別表－３(26)                                                                                                                                                                                     </t>
    <phoneticPr fontId="3"/>
  </si>
  <si>
    <t xml:space="preserve">別表－３(27)                                                                                                                                                                                     </t>
    <phoneticPr fontId="3"/>
  </si>
  <si>
    <t xml:space="preserve">別表－３(28)                                                                                                                                                                                   </t>
    <phoneticPr fontId="3"/>
  </si>
  <si>
    <t xml:space="preserve">別表－３(29)                                                                                                                                                                                  </t>
    <phoneticPr fontId="3"/>
  </si>
  <si>
    <t>⑨使用する材料が、設計図書の仕様を満足している。</t>
    <rPh sb="1" eb="3">
      <t>シヨウ</t>
    </rPh>
    <rPh sb="5" eb="7">
      <t>ザイリョウ</t>
    </rPh>
    <rPh sb="9" eb="11">
      <t>セッケイ</t>
    </rPh>
    <rPh sb="11" eb="13">
      <t>トショ</t>
    </rPh>
    <rPh sb="14" eb="16">
      <t>シヨウ</t>
    </rPh>
    <rPh sb="17" eb="19">
      <t>マンゾク</t>
    </rPh>
    <phoneticPr fontId="3"/>
  </si>
  <si>
    <t>⑥区画線を消去する場合、表示材（塗料）のみの除去となっており、路面への影響が最小限となっていることが確認できる。</t>
    <rPh sb="1" eb="4">
      <t>クカクセン</t>
    </rPh>
    <rPh sb="5" eb="7">
      <t>ショウキョ</t>
    </rPh>
    <rPh sb="9" eb="11">
      <t>バアイ</t>
    </rPh>
    <rPh sb="12" eb="14">
      <t>ヒョウジ</t>
    </rPh>
    <rPh sb="14" eb="15">
      <t>ザイ</t>
    </rPh>
    <rPh sb="16" eb="18">
      <t>トリョウ</t>
    </rPh>
    <rPh sb="22" eb="24">
      <t>ジョキョ</t>
    </rPh>
    <rPh sb="31" eb="33">
      <t>ロメン</t>
    </rPh>
    <rPh sb="35" eb="37">
      <t>エイキョウ</t>
    </rPh>
    <rPh sb="38" eb="41">
      <t>サイショウゲン</t>
    </rPh>
    <rPh sb="50" eb="52">
      <t>カクニン</t>
    </rPh>
    <phoneticPr fontId="3"/>
  </si>
  <si>
    <t>⑧気象条件を考慮した施工が確認できる。</t>
    <rPh sb="1" eb="3">
      <t>キショウ</t>
    </rPh>
    <rPh sb="3" eb="5">
      <t>ジョウケン</t>
    </rPh>
    <rPh sb="6" eb="8">
      <t>コウリョ</t>
    </rPh>
    <rPh sb="10" eb="12">
      <t>セコウ</t>
    </rPh>
    <rPh sb="13" eb="15">
      <t>カクニン</t>
    </rPh>
    <phoneticPr fontId="3"/>
  </si>
  <si>
    <t>⑩コンクリートの供試体が当該現場のものであることが確認できる。</t>
    <rPh sb="8" eb="9">
      <t>キョウ</t>
    </rPh>
    <rPh sb="12" eb="14">
      <t>トウガイ</t>
    </rPh>
    <rPh sb="14" eb="16">
      <t>ゲンバ</t>
    </rPh>
    <rPh sb="25" eb="27">
      <t>カクニン</t>
    </rPh>
    <phoneticPr fontId="3"/>
  </si>
  <si>
    <t>【休養施設・遊戯施設・棚・照明・Con製品等据付工事】</t>
    <phoneticPr fontId="3"/>
  </si>
  <si>
    <t>③構造物と計画地盤のすりつけが適切に行われている。</t>
    <phoneticPr fontId="3"/>
  </si>
  <si>
    <t>④遊戯施設の安全性が十分確認できる。</t>
    <phoneticPr fontId="3"/>
  </si>
  <si>
    <t>⑤遊戯施設は異常な振動、騒音がなく、動きもスムーズで総合的な機能が優れている。</t>
    <phoneticPr fontId="3"/>
  </si>
  <si>
    <t>⑥建具の取り付け、作動が良い。</t>
    <phoneticPr fontId="3"/>
  </si>
  <si>
    <t>【排水施設工事】</t>
    <phoneticPr fontId="3"/>
  </si>
  <si>
    <t>①構造物の肌、通り、収まり等仕上げの状態が良い。</t>
    <phoneticPr fontId="3"/>
  </si>
  <si>
    <t>②舗装の平坦性が良い。</t>
    <phoneticPr fontId="3"/>
  </si>
  <si>
    <t>③遊具等の作動が安全でかつ良好に作動する。</t>
    <phoneticPr fontId="3"/>
  </si>
  <si>
    <t>④維持管理等の配慮が良い。</t>
    <phoneticPr fontId="3"/>
  </si>
  <si>
    <t>⑤全体的な修景が良い。</t>
    <phoneticPr fontId="3"/>
  </si>
  <si>
    <t>⑥検査時の清掃がいきとどいている。</t>
    <phoneticPr fontId="3"/>
  </si>
  <si>
    <t>26 堰・水門等工事
（工場製作含む）</t>
    <rPh sb="3" eb="4">
      <t>セキ</t>
    </rPh>
    <rPh sb="5" eb="7">
      <t>スイモン</t>
    </rPh>
    <rPh sb="7" eb="8">
      <t>トウ</t>
    </rPh>
    <rPh sb="8" eb="10">
      <t>コウジ</t>
    </rPh>
    <rPh sb="12" eb="14">
      <t>コウジョウ</t>
    </rPh>
    <rPh sb="14" eb="16">
      <t>セイサク</t>
    </rPh>
    <rPh sb="16" eb="17">
      <t>フク</t>
    </rPh>
    <phoneticPr fontId="3"/>
  </si>
  <si>
    <t>①鋼材の員数照合がミルシート等（現物照合含む）で確認されている。</t>
    <rPh sb="1" eb="3">
      <t>コウザイ</t>
    </rPh>
    <rPh sb="4" eb="6">
      <t>インスウ</t>
    </rPh>
    <rPh sb="6" eb="8">
      <t>ショウゴウ</t>
    </rPh>
    <rPh sb="14" eb="15">
      <t>トウ</t>
    </rPh>
    <rPh sb="16" eb="18">
      <t>ゲンブツ</t>
    </rPh>
    <rPh sb="18" eb="20">
      <t>ショウゴウ</t>
    </rPh>
    <rPh sb="20" eb="21">
      <t>フク</t>
    </rPh>
    <rPh sb="24" eb="26">
      <t>カクニン</t>
    </rPh>
    <phoneticPr fontId="3"/>
  </si>
  <si>
    <t>②主要部材の板取は、主たる応力の圧延方向と一致しており資料も整備されている。</t>
    <rPh sb="1" eb="3">
      <t>シュヨウ</t>
    </rPh>
    <rPh sb="3" eb="5">
      <t>ブザイ</t>
    </rPh>
    <rPh sb="6" eb="8">
      <t>イタトリ</t>
    </rPh>
    <rPh sb="10" eb="11">
      <t>シュ</t>
    </rPh>
    <rPh sb="13" eb="15">
      <t>オウリョク</t>
    </rPh>
    <rPh sb="16" eb="18">
      <t>アツエン</t>
    </rPh>
    <rPh sb="18" eb="20">
      <t>ホウコウ</t>
    </rPh>
    <rPh sb="21" eb="23">
      <t>イッチ</t>
    </rPh>
    <rPh sb="27" eb="29">
      <t>シリョウ</t>
    </rPh>
    <rPh sb="30" eb="32">
      <t>セイビ</t>
    </rPh>
    <phoneticPr fontId="3"/>
  </si>
  <si>
    <t>③主要部材の切断は自動ガス切断で行っている。また、切断面の品質が規定を満足している。</t>
    <rPh sb="1" eb="3">
      <t>シュヨウ</t>
    </rPh>
    <rPh sb="3" eb="5">
      <t>ブザイ</t>
    </rPh>
    <rPh sb="6" eb="8">
      <t>セツダン</t>
    </rPh>
    <rPh sb="9" eb="11">
      <t>ジドウ</t>
    </rPh>
    <rPh sb="13" eb="15">
      <t>セツダン</t>
    </rPh>
    <rPh sb="16" eb="17">
      <t>オコナ</t>
    </rPh>
    <rPh sb="25" eb="27">
      <t>セツダン</t>
    </rPh>
    <rPh sb="27" eb="28">
      <t>メン</t>
    </rPh>
    <rPh sb="29" eb="31">
      <t>ヒンシツ</t>
    </rPh>
    <rPh sb="32" eb="34">
      <t>キテイ</t>
    </rPh>
    <rPh sb="35" eb="37">
      <t>マンゾク</t>
    </rPh>
    <phoneticPr fontId="3"/>
  </si>
  <si>
    <t>④鋼材の表面粗さが規定値以下である。</t>
    <rPh sb="1" eb="3">
      <t>コウザイ</t>
    </rPh>
    <rPh sb="4" eb="6">
      <t>ヒョウメン</t>
    </rPh>
    <rPh sb="6" eb="7">
      <t>アラ</t>
    </rPh>
    <rPh sb="9" eb="11">
      <t>キテイ</t>
    </rPh>
    <rPh sb="11" eb="12">
      <t>アタイ</t>
    </rPh>
    <rPh sb="12" eb="14">
      <t>イカ</t>
    </rPh>
    <phoneticPr fontId="3"/>
  </si>
  <si>
    <t>⑤主要部材の自由縁が規定通り面取されている。</t>
    <rPh sb="1" eb="3">
      <t>シュヨウ</t>
    </rPh>
    <rPh sb="3" eb="5">
      <t>ブザイ</t>
    </rPh>
    <rPh sb="6" eb="8">
      <t>ジユウ</t>
    </rPh>
    <rPh sb="8" eb="9">
      <t>フチ</t>
    </rPh>
    <rPh sb="10" eb="12">
      <t>キテイ</t>
    </rPh>
    <rPh sb="12" eb="13">
      <t>ドオ</t>
    </rPh>
    <rPh sb="14" eb="16">
      <t>メント</t>
    </rPh>
    <phoneticPr fontId="3"/>
  </si>
  <si>
    <t>⑥主要部材の曲げ加工が規定どおり行われている。</t>
    <rPh sb="1" eb="3">
      <t>シュヨウ</t>
    </rPh>
    <rPh sb="3" eb="5">
      <t>ブザイ</t>
    </rPh>
    <rPh sb="6" eb="7">
      <t>マ</t>
    </rPh>
    <rPh sb="8" eb="10">
      <t>カコウ</t>
    </rPh>
    <rPh sb="11" eb="13">
      <t>キテイ</t>
    </rPh>
    <rPh sb="16" eb="17">
      <t>オコナ</t>
    </rPh>
    <phoneticPr fontId="3"/>
  </si>
  <si>
    <t>⑦材片組合せ精度が規定値内である。</t>
    <rPh sb="1" eb="2">
      <t>ザイ</t>
    </rPh>
    <rPh sb="2" eb="3">
      <t>カタ</t>
    </rPh>
    <rPh sb="3" eb="5">
      <t>クミアワ</t>
    </rPh>
    <rPh sb="6" eb="8">
      <t>セイド</t>
    </rPh>
    <rPh sb="9" eb="11">
      <t>キテイ</t>
    </rPh>
    <rPh sb="11" eb="12">
      <t>チ</t>
    </rPh>
    <rPh sb="12" eb="13">
      <t>ナイ</t>
    </rPh>
    <phoneticPr fontId="3"/>
  </si>
  <si>
    <t>⑩塗料の空缶管理が、写真等で確実に空であることが確認できる。</t>
    <rPh sb="1" eb="3">
      <t>トリョウ</t>
    </rPh>
    <rPh sb="4" eb="5">
      <t>ア</t>
    </rPh>
    <rPh sb="5" eb="6">
      <t>カン</t>
    </rPh>
    <rPh sb="6" eb="8">
      <t>カンリ</t>
    </rPh>
    <rPh sb="10" eb="12">
      <t>シャシン</t>
    </rPh>
    <rPh sb="12" eb="13">
      <t>トウ</t>
    </rPh>
    <rPh sb="14" eb="16">
      <t>カクジツ</t>
    </rPh>
    <rPh sb="17" eb="18">
      <t>カラ</t>
    </rPh>
    <rPh sb="24" eb="26">
      <t>カクニン</t>
    </rPh>
    <phoneticPr fontId="3"/>
  </si>
  <si>
    <t xml:space="preserve">別表－３(30)                                                                                                                                                                                  </t>
    <phoneticPr fontId="3"/>
  </si>
  <si>
    <t xml:space="preserve">別表－３(31)-1                                                                                                                                                                                </t>
    <phoneticPr fontId="3"/>
  </si>
  <si>
    <t xml:space="preserve">別表－３(31)-2                                                                                                                                                                                </t>
    <phoneticPr fontId="3"/>
  </si>
  <si>
    <t>⑤施工基面の施工が良好であることが写真等で確認できる。</t>
    <phoneticPr fontId="3"/>
  </si>
  <si>
    <t>⑥吸い出し防止シートの敷設が適正なことが写真等で確認できる。</t>
    <phoneticPr fontId="3"/>
  </si>
  <si>
    <t>⑧勾配がきちんと保たれている。</t>
    <phoneticPr fontId="3"/>
  </si>
  <si>
    <t>28 建築工事</t>
    <rPh sb="3" eb="5">
      <t>ケンチク</t>
    </rPh>
    <rPh sb="5" eb="7">
      <t>コウジ</t>
    </rPh>
    <phoneticPr fontId="3"/>
  </si>
  <si>
    <t>30 コンクリート二次製品</t>
    <rPh sb="9" eb="11">
      <t>ニジ</t>
    </rPh>
    <rPh sb="11" eb="13">
      <t>セイヒン</t>
    </rPh>
    <phoneticPr fontId="3"/>
  </si>
  <si>
    <t>31 浚渫工事</t>
    <rPh sb="3" eb="5">
      <t>シュンセツ</t>
    </rPh>
    <rPh sb="5" eb="7">
      <t>コウジ</t>
    </rPh>
    <phoneticPr fontId="3"/>
  </si>
  <si>
    <t>32 機械設備工事</t>
    <rPh sb="3" eb="5">
      <t>キカイ</t>
    </rPh>
    <rPh sb="5" eb="7">
      <t>セツビ</t>
    </rPh>
    <rPh sb="7" eb="9">
      <t>コウジ</t>
    </rPh>
    <phoneticPr fontId="3"/>
  </si>
  <si>
    <t>33 電気設備工事</t>
    <rPh sb="3" eb="5">
      <t>デンキ</t>
    </rPh>
    <rPh sb="5" eb="7">
      <t>セツビ</t>
    </rPh>
    <rPh sb="7" eb="9">
      <t>コウジ</t>
    </rPh>
    <phoneticPr fontId="3"/>
  </si>
  <si>
    <t>34 通信設備工事・受変電設備工事</t>
    <rPh sb="3" eb="5">
      <t>ツウシン</t>
    </rPh>
    <rPh sb="5" eb="7">
      <t>セツビ</t>
    </rPh>
    <rPh sb="7" eb="9">
      <t>コウジ</t>
    </rPh>
    <rPh sb="10" eb="13">
      <t>ジュヘンデン</t>
    </rPh>
    <rPh sb="13" eb="15">
      <t>セツビ</t>
    </rPh>
    <rPh sb="15" eb="17">
      <t>コウジ</t>
    </rPh>
    <phoneticPr fontId="3"/>
  </si>
  <si>
    <t>26 堰・水門等工事（工場製作含む）</t>
    <phoneticPr fontId="3"/>
  </si>
  <si>
    <t>28 建築工事</t>
    <phoneticPr fontId="3"/>
  </si>
  <si>
    <t>30 コンクリート二次製品</t>
    <phoneticPr fontId="3"/>
  </si>
  <si>
    <t>31 浚渫工事</t>
    <phoneticPr fontId="3"/>
  </si>
  <si>
    <t>32 機械設備工事</t>
    <phoneticPr fontId="3"/>
  </si>
  <si>
    <t>33 電気設備工事</t>
    <phoneticPr fontId="3"/>
  </si>
  <si>
    <t>34 通信設備工事・受変電設備工事</t>
    <phoneticPr fontId="3"/>
  </si>
  <si>
    <t>30 コンクリート二次製品</t>
    <phoneticPr fontId="3"/>
  </si>
  <si>
    <t>31 浚渫工事</t>
    <phoneticPr fontId="3"/>
  </si>
  <si>
    <t>32 機械設備工事</t>
    <phoneticPr fontId="3"/>
  </si>
  <si>
    <t>34 通信設備工事・受変電設備工事</t>
    <phoneticPr fontId="3"/>
  </si>
  <si>
    <t>①表面に補修箇所がない。</t>
    <rPh sb="1" eb="3">
      <t>ヒョウメン</t>
    </rPh>
    <rPh sb="4" eb="6">
      <t>ホシュウ</t>
    </rPh>
    <rPh sb="6" eb="8">
      <t>カショ</t>
    </rPh>
    <phoneticPr fontId="3"/>
  </si>
  <si>
    <t>②部材表面に傷、錆がない。</t>
    <rPh sb="1" eb="3">
      <t>ブザイ</t>
    </rPh>
    <rPh sb="3" eb="5">
      <t>ヒョウメン</t>
    </rPh>
    <rPh sb="6" eb="7">
      <t>キズ</t>
    </rPh>
    <rPh sb="8" eb="9">
      <t>サビ</t>
    </rPh>
    <phoneticPr fontId="3"/>
  </si>
  <si>
    <t>③溶接に均一性がある。</t>
    <rPh sb="1" eb="3">
      <t>ヨウセツ</t>
    </rPh>
    <rPh sb="4" eb="7">
      <t>キンイツセイ</t>
    </rPh>
    <phoneticPr fontId="3"/>
  </si>
  <si>
    <t>④塗装に均一性がある。</t>
    <rPh sb="1" eb="3">
      <t>トソウ</t>
    </rPh>
    <rPh sb="4" eb="7">
      <t>キンイツセイ</t>
    </rPh>
    <phoneticPr fontId="3"/>
  </si>
  <si>
    <t>③置換えのための掘削を行うにあたり、掘削面以下を乱さないよう施工していることが確認できる。</t>
    <rPh sb="1" eb="2">
      <t>オ</t>
    </rPh>
    <rPh sb="2" eb="3">
      <t>カ</t>
    </rPh>
    <rPh sb="8" eb="10">
      <t>クッサク</t>
    </rPh>
    <rPh sb="11" eb="12">
      <t>オコナ</t>
    </rPh>
    <rPh sb="18" eb="20">
      <t>クッサク</t>
    </rPh>
    <rPh sb="20" eb="21">
      <t>メン</t>
    </rPh>
    <rPh sb="21" eb="23">
      <t>イカ</t>
    </rPh>
    <rPh sb="24" eb="25">
      <t>ミダ</t>
    </rPh>
    <rPh sb="30" eb="32">
      <t>セコウ</t>
    </rPh>
    <rPh sb="39" eb="41">
      <t>カクニン</t>
    </rPh>
    <phoneticPr fontId="3"/>
  </si>
  <si>
    <t>④切取面以下（法面を含む）に有害な亀裂が発生しないよう丁寧に施工していることが確認できる。</t>
    <rPh sb="1" eb="2">
      <t>キ</t>
    </rPh>
    <rPh sb="2" eb="3">
      <t>ト</t>
    </rPh>
    <rPh sb="3" eb="4">
      <t>メン</t>
    </rPh>
    <rPh sb="4" eb="6">
      <t>イカ</t>
    </rPh>
    <rPh sb="7" eb="9">
      <t>ノリメン</t>
    </rPh>
    <rPh sb="10" eb="11">
      <t>フク</t>
    </rPh>
    <rPh sb="14" eb="16">
      <t>ユウガイ</t>
    </rPh>
    <rPh sb="17" eb="19">
      <t>キレツ</t>
    </rPh>
    <rPh sb="20" eb="22">
      <t>ハッセイ</t>
    </rPh>
    <rPh sb="27" eb="29">
      <t>テイネイ</t>
    </rPh>
    <rPh sb="30" eb="32">
      <t>セコウ</t>
    </rPh>
    <rPh sb="39" eb="41">
      <t>カクニン</t>
    </rPh>
    <phoneticPr fontId="3"/>
  </si>
  <si>
    <t>⑤切取防護柵を確実に施工し、適切に使用していることが確認できる。</t>
    <rPh sb="1" eb="2">
      <t>キ</t>
    </rPh>
    <rPh sb="2" eb="3">
      <t>ト</t>
    </rPh>
    <rPh sb="3" eb="5">
      <t>ボウゴ</t>
    </rPh>
    <rPh sb="5" eb="6">
      <t>サク</t>
    </rPh>
    <rPh sb="7" eb="9">
      <t>カクジツ</t>
    </rPh>
    <rPh sb="10" eb="12">
      <t>セコウ</t>
    </rPh>
    <rPh sb="14" eb="16">
      <t>テキセツ</t>
    </rPh>
    <rPh sb="17" eb="19">
      <t>シヨウ</t>
    </rPh>
    <rPh sb="26" eb="28">
      <t>カクニン</t>
    </rPh>
    <phoneticPr fontId="3"/>
  </si>
  <si>
    <t>⑥施工中の地山の挙動を確認していることが確認できる。</t>
    <rPh sb="1" eb="4">
      <t>セコウチュウ</t>
    </rPh>
    <rPh sb="5" eb="7">
      <t>ジヤマ</t>
    </rPh>
    <rPh sb="8" eb="10">
      <t>キョドウ</t>
    </rPh>
    <rPh sb="11" eb="13">
      <t>カクニン</t>
    </rPh>
    <rPh sb="20" eb="22">
      <t>カクニン</t>
    </rPh>
    <phoneticPr fontId="3"/>
  </si>
  <si>
    <t>⑨締固めが設計図書に定められた条件を満足していることが確認できる。</t>
    <rPh sb="1" eb="3">
      <t>シメカタ</t>
    </rPh>
    <rPh sb="5" eb="7">
      <t>セッケイ</t>
    </rPh>
    <rPh sb="7" eb="9">
      <t>トショ</t>
    </rPh>
    <rPh sb="10" eb="11">
      <t>サダ</t>
    </rPh>
    <rPh sb="15" eb="17">
      <t>ジョウケン</t>
    </rPh>
    <rPh sb="18" eb="20">
      <t>マンゾク</t>
    </rPh>
    <rPh sb="27" eb="29">
      <t>カクニン</t>
    </rPh>
    <phoneticPr fontId="3"/>
  </si>
  <si>
    <t>⑩一層あたりのまき出し厚を管理していることが確認できる。</t>
    <rPh sb="1" eb="3">
      <t>イッソウ</t>
    </rPh>
    <rPh sb="9" eb="10">
      <t>ダ</t>
    </rPh>
    <rPh sb="11" eb="12">
      <t>アツ</t>
    </rPh>
    <rPh sb="13" eb="15">
      <t>カンリ</t>
    </rPh>
    <rPh sb="22" eb="24">
      <t>カクニン</t>
    </rPh>
    <phoneticPr fontId="3"/>
  </si>
  <si>
    <t>⑪芝付け及び種子吹付を設計図書に定められた条件で行っていることが確認できる。</t>
    <rPh sb="1" eb="2">
      <t>シバ</t>
    </rPh>
    <rPh sb="2" eb="3">
      <t>ツ</t>
    </rPh>
    <rPh sb="4" eb="5">
      <t>オヨ</t>
    </rPh>
    <rPh sb="6" eb="8">
      <t>シュシ</t>
    </rPh>
    <rPh sb="8" eb="9">
      <t>フ</t>
    </rPh>
    <rPh sb="9" eb="10">
      <t>ツ</t>
    </rPh>
    <rPh sb="11" eb="13">
      <t>セッケイ</t>
    </rPh>
    <rPh sb="13" eb="15">
      <t>トショ</t>
    </rPh>
    <rPh sb="16" eb="17">
      <t>サダ</t>
    </rPh>
    <rPh sb="21" eb="23">
      <t>ジョウケン</t>
    </rPh>
    <rPh sb="24" eb="25">
      <t>オコナ</t>
    </rPh>
    <rPh sb="32" eb="34">
      <t>カクニン</t>
    </rPh>
    <phoneticPr fontId="3"/>
  </si>
  <si>
    <t>⑫構造物周辺の締固めを設計図書に定められた条件で行っていることが確認できる。</t>
    <rPh sb="1" eb="4">
      <t>コウゾウブツ</t>
    </rPh>
    <rPh sb="4" eb="6">
      <t>シュウヘン</t>
    </rPh>
    <rPh sb="7" eb="9">
      <t>シメカタ</t>
    </rPh>
    <rPh sb="11" eb="13">
      <t>セッケイ</t>
    </rPh>
    <rPh sb="13" eb="15">
      <t>トショ</t>
    </rPh>
    <rPh sb="16" eb="17">
      <t>サダ</t>
    </rPh>
    <rPh sb="21" eb="23">
      <t>ジョウケン</t>
    </rPh>
    <rPh sb="24" eb="25">
      <t>オコナ</t>
    </rPh>
    <rPh sb="32" eb="34">
      <t>カクニン</t>
    </rPh>
    <phoneticPr fontId="3"/>
  </si>
  <si>
    <t>⑬土羽土の土質が設計図書を満足していることが確認できる。</t>
    <rPh sb="1" eb="3">
      <t>ドハ</t>
    </rPh>
    <rPh sb="3" eb="4">
      <t>ド</t>
    </rPh>
    <rPh sb="5" eb="7">
      <t>ドシツ</t>
    </rPh>
    <rPh sb="8" eb="10">
      <t>セッケイ</t>
    </rPh>
    <rPh sb="10" eb="12">
      <t>トショ</t>
    </rPh>
    <rPh sb="13" eb="15">
      <t>マンゾク</t>
    </rPh>
    <rPh sb="22" eb="24">
      <t>カクニン</t>
    </rPh>
    <phoneticPr fontId="3"/>
  </si>
  <si>
    <t>⑭ＣＢＲ試験などの品質管理に必要な試験を行っていることが確認できる。</t>
    <rPh sb="4" eb="6">
      <t>シケン</t>
    </rPh>
    <rPh sb="9" eb="11">
      <t>ヒンシツ</t>
    </rPh>
    <rPh sb="11" eb="13">
      <t>カンリ</t>
    </rPh>
    <rPh sb="14" eb="16">
      <t>ヒツヨウ</t>
    </rPh>
    <rPh sb="17" eb="19">
      <t>シケン</t>
    </rPh>
    <rPh sb="20" eb="21">
      <t>オコナ</t>
    </rPh>
    <rPh sb="28" eb="30">
      <t>カクニン</t>
    </rPh>
    <phoneticPr fontId="3"/>
  </si>
  <si>
    <t>⑰伐開除根・除草作業及び処分が適切に行われていることが確認できる。</t>
    <phoneticPr fontId="3"/>
  </si>
  <si>
    <t>02 土工事(切土、盛土、堤防等工事、残土処分)</t>
    <phoneticPr fontId="3"/>
  </si>
  <si>
    <t>【本体：杭及び矢板、控工関係】</t>
    <rPh sb="1" eb="3">
      <t>ホンタイ</t>
    </rPh>
    <rPh sb="4" eb="5">
      <t>クイ</t>
    </rPh>
    <rPh sb="5" eb="6">
      <t>オヨ</t>
    </rPh>
    <rPh sb="7" eb="9">
      <t>ヤイタ</t>
    </rPh>
    <rPh sb="10" eb="11">
      <t>ヒカ</t>
    </rPh>
    <rPh sb="11" eb="12">
      <t>コウ</t>
    </rPh>
    <rPh sb="12" eb="14">
      <t>カンケイ</t>
    </rPh>
    <phoneticPr fontId="3"/>
  </si>
  <si>
    <t>【コンクリート関係】</t>
    <rPh sb="7" eb="9">
      <t>カンケイ</t>
    </rPh>
    <phoneticPr fontId="3"/>
  </si>
  <si>
    <t>①規定された水深・勾配又は改良深度等が確保されている。</t>
    <rPh sb="1" eb="3">
      <t>キテイ</t>
    </rPh>
    <rPh sb="6" eb="8">
      <t>スイシン</t>
    </rPh>
    <rPh sb="9" eb="11">
      <t>コウバイ</t>
    </rPh>
    <rPh sb="11" eb="12">
      <t>マタ</t>
    </rPh>
    <rPh sb="13" eb="15">
      <t>カイリョウ</t>
    </rPh>
    <rPh sb="15" eb="17">
      <t>シンド</t>
    </rPh>
    <rPh sb="17" eb="18">
      <t>トウ</t>
    </rPh>
    <rPh sb="19" eb="21">
      <t>カクホ</t>
    </rPh>
    <phoneticPr fontId="3"/>
  </si>
  <si>
    <t>⑨木杭が適切に施工されていることが写真や現地で確認できる。</t>
    <phoneticPr fontId="3"/>
  </si>
  <si>
    <t>⑩排水パイプの流末先は適切に配置されており、法面を浸食する構造となっていない。</t>
    <rPh sb="1" eb="3">
      <t>ハイスイ</t>
    </rPh>
    <rPh sb="7" eb="9">
      <t>リュウマツ</t>
    </rPh>
    <rPh sb="9" eb="10">
      <t>サキ</t>
    </rPh>
    <rPh sb="11" eb="13">
      <t>テキセツ</t>
    </rPh>
    <rPh sb="14" eb="16">
      <t>ハイチ</t>
    </rPh>
    <rPh sb="22" eb="24">
      <t>ノリメン</t>
    </rPh>
    <rPh sb="25" eb="27">
      <t>シンショク</t>
    </rPh>
    <rPh sb="29" eb="31">
      <t>コウゾウ</t>
    </rPh>
    <phoneticPr fontId="3"/>
  </si>
  <si>
    <t>⑪復旧が適切に施工されている。</t>
    <rPh sb="1" eb="3">
      <t>フッキュウ</t>
    </rPh>
    <rPh sb="4" eb="6">
      <t>テキセツ</t>
    </rPh>
    <rPh sb="7" eb="9">
      <t>セコウ</t>
    </rPh>
    <phoneticPr fontId="3"/>
  </si>
  <si>
    <t>⑫地盤改良の深さや範囲が施工状況写真や施工記録等で確認できる。</t>
    <rPh sb="1" eb="3">
      <t>ジバン</t>
    </rPh>
    <rPh sb="3" eb="5">
      <t>カイリョウ</t>
    </rPh>
    <rPh sb="6" eb="7">
      <t>フカ</t>
    </rPh>
    <rPh sb="9" eb="11">
      <t>ハンイ</t>
    </rPh>
    <rPh sb="12" eb="14">
      <t>セコウ</t>
    </rPh>
    <rPh sb="14" eb="16">
      <t>ジョウキョウ</t>
    </rPh>
    <rPh sb="16" eb="18">
      <t>シャシン</t>
    </rPh>
    <rPh sb="19" eb="21">
      <t>セコウ</t>
    </rPh>
    <rPh sb="21" eb="23">
      <t>キロク</t>
    </rPh>
    <rPh sb="23" eb="24">
      <t>トウ</t>
    </rPh>
    <rPh sb="25" eb="27">
      <t>カクニン</t>
    </rPh>
    <phoneticPr fontId="3"/>
  </si>
  <si>
    <t>⑬改良材の使用量が投入写真・空袋検収等で確認できる。</t>
    <rPh sb="1" eb="3">
      <t>カイリョウ</t>
    </rPh>
    <rPh sb="3" eb="4">
      <t>ザイ</t>
    </rPh>
    <rPh sb="5" eb="7">
      <t>シヨウ</t>
    </rPh>
    <rPh sb="7" eb="8">
      <t>リョウ</t>
    </rPh>
    <rPh sb="9" eb="11">
      <t>トウニュウ</t>
    </rPh>
    <rPh sb="11" eb="13">
      <t>シャシン</t>
    </rPh>
    <rPh sb="14" eb="15">
      <t>クウ</t>
    </rPh>
    <rPh sb="15" eb="16">
      <t>フクロ</t>
    </rPh>
    <rPh sb="16" eb="18">
      <t>ケンシュウ</t>
    </rPh>
    <rPh sb="18" eb="19">
      <t>トウ</t>
    </rPh>
    <rPh sb="20" eb="22">
      <t>カクニン</t>
    </rPh>
    <phoneticPr fontId="3"/>
  </si>
  <si>
    <t>⑭十分な改良効果があったことが試験結果や現地で確認できる。</t>
    <rPh sb="1" eb="3">
      <t>ジュウブン</t>
    </rPh>
    <rPh sb="4" eb="6">
      <t>カイリョウ</t>
    </rPh>
    <rPh sb="6" eb="8">
      <t>コウカ</t>
    </rPh>
    <rPh sb="15" eb="17">
      <t>シケン</t>
    </rPh>
    <rPh sb="17" eb="19">
      <t>ケッカ</t>
    </rPh>
    <rPh sb="20" eb="22">
      <t>ゲンチ</t>
    </rPh>
    <rPh sb="23" eb="25">
      <t>カクニン</t>
    </rPh>
    <phoneticPr fontId="3"/>
  </si>
  <si>
    <t>×</t>
    <phoneticPr fontId="3"/>
  </si>
  <si>
    <t>ばらつきが50%以内</t>
    <rPh sb="9" eb="10">
      <t>ナイ</t>
    </rPh>
    <phoneticPr fontId="3"/>
  </si>
  <si>
    <t>ばらつきが80%以内</t>
    <rPh sb="9" eb="10">
      <t>ナイ</t>
    </rPh>
    <phoneticPr fontId="3"/>
  </si>
  <si>
    <t>規格値を満足し、a～b’に該当しない。</t>
    <rPh sb="0" eb="2">
      <t>キカク</t>
    </rPh>
    <rPh sb="2" eb="3">
      <t>アタイ</t>
    </rPh>
    <rPh sb="4" eb="6">
      <t>マンゾク</t>
    </rPh>
    <rPh sb="13" eb="15">
      <t>ガイトウ</t>
    </rPh>
    <phoneticPr fontId="3"/>
  </si>
  <si>
    <t>①出来形は、工事全般を通じて評定するものとする。</t>
    <rPh sb="1" eb="4">
      <t>デキガタ</t>
    </rPh>
    <rPh sb="6" eb="8">
      <t>コウジ</t>
    </rPh>
    <rPh sb="8" eb="10">
      <t>ゼンパン</t>
    </rPh>
    <rPh sb="11" eb="12">
      <t>ツウ</t>
    </rPh>
    <rPh sb="14" eb="16">
      <t>ヒョウテイ</t>
    </rPh>
    <phoneticPr fontId="3"/>
  </si>
  <si>
    <t>②出来形とは、設計図書に示された工事目的物の形状及び寸法をいう。</t>
    <rPh sb="1" eb="4">
      <t>デキガタ</t>
    </rPh>
    <rPh sb="7" eb="9">
      <t>セッケイ</t>
    </rPh>
    <rPh sb="9" eb="11">
      <t>トショ</t>
    </rPh>
    <rPh sb="12" eb="13">
      <t>シメ</t>
    </rPh>
    <rPh sb="16" eb="18">
      <t>コウジ</t>
    </rPh>
    <rPh sb="18" eb="21">
      <t>モクテキブツ</t>
    </rPh>
    <rPh sb="22" eb="24">
      <t>ケイジョウ</t>
    </rPh>
    <rPh sb="24" eb="25">
      <t>オヨ</t>
    </rPh>
    <rPh sb="26" eb="28">
      <t>スンポウ</t>
    </rPh>
    <phoneticPr fontId="3"/>
  </si>
  <si>
    <t>③出来形管理とは、「土木工事施工管理基準」の測定項目、測定基準及び規格値に基づき所定の出来形を確保する管理体系である。</t>
    <rPh sb="1" eb="4">
      <t>デキガタ</t>
    </rPh>
    <rPh sb="4" eb="6">
      <t>カンリ</t>
    </rPh>
    <rPh sb="10" eb="12">
      <t>ドボク</t>
    </rPh>
    <rPh sb="12" eb="14">
      <t>コウジ</t>
    </rPh>
    <rPh sb="14" eb="16">
      <t>セコウ</t>
    </rPh>
    <rPh sb="16" eb="18">
      <t>カンリ</t>
    </rPh>
    <rPh sb="18" eb="20">
      <t>キジュン</t>
    </rPh>
    <rPh sb="22" eb="24">
      <t>ソクテイ</t>
    </rPh>
    <rPh sb="24" eb="26">
      <t>コウモク</t>
    </rPh>
    <rPh sb="27" eb="29">
      <t>ソクテイ</t>
    </rPh>
    <rPh sb="29" eb="31">
      <t>キジュン</t>
    </rPh>
    <rPh sb="31" eb="32">
      <t>オヨ</t>
    </rPh>
    <rPh sb="33" eb="35">
      <t>キカク</t>
    </rPh>
    <rPh sb="35" eb="36">
      <t>アタイ</t>
    </rPh>
    <rPh sb="37" eb="38">
      <t>モト</t>
    </rPh>
    <rPh sb="40" eb="42">
      <t>ショテイ</t>
    </rPh>
    <rPh sb="43" eb="46">
      <t>デキガタ</t>
    </rPh>
    <rPh sb="47" eb="49">
      <t>カクホ</t>
    </rPh>
    <rPh sb="51" eb="53">
      <t>カンリ</t>
    </rPh>
    <rPh sb="53" eb="55">
      <t>タイケイ</t>
    </rPh>
    <phoneticPr fontId="3"/>
  </si>
  <si>
    <t>④出来形管理項目を設定していない工事は「ｃ」評価とする。</t>
    <rPh sb="1" eb="4">
      <t>デキガタ</t>
    </rPh>
    <rPh sb="4" eb="6">
      <t>カンリ</t>
    </rPh>
    <rPh sb="6" eb="8">
      <t>コウモク</t>
    </rPh>
    <rPh sb="9" eb="11">
      <t>セッテイ</t>
    </rPh>
    <rPh sb="16" eb="18">
      <t>コウジ</t>
    </rPh>
    <rPh sb="22" eb="24">
      <t>ヒョウカ</t>
    </rPh>
    <phoneticPr fontId="3"/>
  </si>
  <si>
    <t>⑥検査時の清掃がいきとどいている。</t>
    <phoneticPr fontId="3"/>
  </si>
  <si>
    <t>-10.0</t>
    <phoneticPr fontId="3"/>
  </si>
  <si>
    <t>-20.0</t>
    <phoneticPr fontId="3"/>
  </si>
  <si>
    <t>-25.0</t>
    <phoneticPr fontId="3"/>
  </si>
  <si>
    <t>-10.0</t>
    <phoneticPr fontId="3"/>
  </si>
  <si>
    <t>-10.0</t>
    <phoneticPr fontId="3"/>
  </si>
  <si>
    <t>-10.0</t>
    <phoneticPr fontId="3"/>
  </si>
  <si>
    <t>-10.0</t>
    <phoneticPr fontId="3"/>
  </si>
  <si>
    <t>／3.3点</t>
    <rPh sb="4" eb="5">
      <t>テン</t>
    </rPh>
    <phoneticPr fontId="3"/>
  </si>
  <si>
    <t>※得点割合は、細目評定点の合計に対する得点の割合を百分率で示す。</t>
    <rPh sb="1" eb="3">
      <t>トクテン</t>
    </rPh>
    <rPh sb="3" eb="5">
      <t>ワリアイ</t>
    </rPh>
    <rPh sb="7" eb="9">
      <t>サイモク</t>
    </rPh>
    <rPh sb="9" eb="11">
      <t>ヒョウテイ</t>
    </rPh>
    <rPh sb="11" eb="12">
      <t>テン</t>
    </rPh>
    <rPh sb="13" eb="15">
      <t>ゴウケイ</t>
    </rPh>
    <rPh sb="16" eb="17">
      <t>タイ</t>
    </rPh>
    <rPh sb="19" eb="21">
      <t>トクテン</t>
    </rPh>
    <rPh sb="22" eb="24">
      <t>ワリアイ</t>
    </rPh>
    <rPh sb="25" eb="28">
      <t>ヒャクブンリツ</t>
    </rPh>
    <rPh sb="29" eb="30">
      <t>シメ</t>
    </rPh>
    <phoneticPr fontId="3"/>
  </si>
  <si>
    <t>※総合評価技術提案は、技術提案の履行が確認できない場合は、『不履行』を選択する。</t>
    <rPh sb="1" eb="3">
      <t>ソウゴウ</t>
    </rPh>
    <rPh sb="3" eb="5">
      <t>ヒョウカ</t>
    </rPh>
    <rPh sb="5" eb="7">
      <t>ギジュツ</t>
    </rPh>
    <rPh sb="7" eb="9">
      <t>テイアン</t>
    </rPh>
    <rPh sb="11" eb="13">
      <t>ギジュツ</t>
    </rPh>
    <rPh sb="13" eb="15">
      <t>テイアン</t>
    </rPh>
    <rPh sb="16" eb="18">
      <t>リコウ</t>
    </rPh>
    <rPh sb="19" eb="21">
      <t>カクニン</t>
    </rPh>
    <rPh sb="25" eb="27">
      <t>バアイ</t>
    </rPh>
    <rPh sb="30" eb="33">
      <t>フリコウ</t>
    </rPh>
    <rPh sb="35" eb="37">
      <t>センタク</t>
    </rPh>
    <phoneticPr fontId="3"/>
  </si>
  <si>
    <t>得点
割合</t>
    <rPh sb="0" eb="2">
      <t>トクテン</t>
    </rPh>
    <rPh sb="3" eb="5">
      <t>ワリアイ</t>
    </rPh>
    <phoneticPr fontId="3"/>
  </si>
  <si>
    <t>％</t>
    <phoneticPr fontId="3"/>
  </si>
  <si>
    <t>／　　3.3点</t>
    <rPh sb="6" eb="7">
      <t>テン</t>
    </rPh>
    <phoneticPr fontId="3"/>
  </si>
  <si>
    <t>／　13.0点</t>
    <rPh sb="6" eb="7">
      <t>テン</t>
    </rPh>
    <phoneticPr fontId="3"/>
  </si>
  <si>
    <t>／　  8.5点</t>
    <rPh sb="7" eb="8">
      <t>テン</t>
    </rPh>
    <phoneticPr fontId="3"/>
  </si>
  <si>
    <t>／　  9.2点</t>
    <rPh sb="7" eb="8">
      <t>テン</t>
    </rPh>
    <phoneticPr fontId="3"/>
  </si>
  <si>
    <t>／　14.9点</t>
    <rPh sb="6" eb="7">
      <t>テン</t>
    </rPh>
    <phoneticPr fontId="3"/>
  </si>
  <si>
    <t>／　17.4点</t>
    <rPh sb="6" eb="7">
      <t>テン</t>
    </rPh>
    <phoneticPr fontId="3"/>
  </si>
  <si>
    <t>Ⅰ．地域への貢献度</t>
    <rPh sb="2" eb="4">
      <t>チイキ</t>
    </rPh>
    <rPh sb="6" eb="8">
      <t>コウケン</t>
    </rPh>
    <rPh sb="8" eb="9">
      <t>ド</t>
    </rPh>
    <phoneticPr fontId="3"/>
  </si>
  <si>
    <t>／　　8.5点</t>
    <rPh sb="6" eb="7">
      <t>テン</t>
    </rPh>
    <phoneticPr fontId="3"/>
  </si>
  <si>
    <t>／　　6.5点</t>
    <rPh sb="6" eb="7">
      <t>テン</t>
    </rPh>
    <phoneticPr fontId="3"/>
  </si>
  <si>
    <t>／　　5.7点</t>
    <rPh sb="6" eb="7">
      <t>テン</t>
    </rPh>
    <phoneticPr fontId="3"/>
  </si>
  <si>
    <t>／　　5.2点</t>
    <rPh sb="6" eb="7">
      <t>テン</t>
    </rPh>
    <phoneticPr fontId="3"/>
  </si>
  <si>
    <t>×0.2＋3.2点＝</t>
    <rPh sb="8" eb="9">
      <t>テン</t>
    </rPh>
    <phoneticPr fontId="3"/>
  </si>
  <si>
    <t>×0.2＋3.3点＝</t>
    <rPh sb="8" eb="9">
      <t>テン</t>
    </rPh>
    <phoneticPr fontId="3"/>
  </si>
  <si>
    <t>×0.4＋2.8点＝</t>
    <rPh sb="8" eb="9">
      <t>テン</t>
    </rPh>
    <phoneticPr fontId="3"/>
  </si>
  <si>
    <t>／13.0点</t>
    <rPh sb="5" eb="6">
      <t>テン</t>
    </rPh>
    <phoneticPr fontId="3"/>
  </si>
  <si>
    <t>／8.5点</t>
    <rPh sb="4" eb="5">
      <t>テン</t>
    </rPh>
    <phoneticPr fontId="3"/>
  </si>
  <si>
    <t>／9.2点</t>
    <rPh sb="4" eb="5">
      <t>テン</t>
    </rPh>
    <phoneticPr fontId="3"/>
  </si>
  <si>
    <t>／3.7点</t>
    <rPh sb="4" eb="5">
      <t>テン</t>
    </rPh>
    <phoneticPr fontId="3"/>
  </si>
  <si>
    <t>／14.9点</t>
    <rPh sb="5" eb="6">
      <t>テン</t>
    </rPh>
    <phoneticPr fontId="3"/>
  </si>
  <si>
    <t>／17.4点</t>
    <rPh sb="5" eb="6">
      <t>テン</t>
    </rPh>
    <phoneticPr fontId="3"/>
  </si>
  <si>
    <t>／6.5点</t>
    <rPh sb="4" eb="5">
      <t>テン</t>
    </rPh>
    <phoneticPr fontId="3"/>
  </si>
  <si>
    <t>／5.7点</t>
    <rPh sb="4" eb="5">
      <t>テン</t>
    </rPh>
    <phoneticPr fontId="3"/>
  </si>
  <si>
    <t>／5.2点</t>
    <rPh sb="4" eb="5">
      <t>テン</t>
    </rPh>
    <phoneticPr fontId="3"/>
  </si>
  <si>
    <t>出来形の測定が、必要な測定項目について所定の測定基準に基づき行われており、測定値が規格値を満足し、そのばらつきが規格値の概ね80％以内で、下記の「評定対象項目」の３項目以上が該当する。</t>
    <phoneticPr fontId="3"/>
  </si>
  <si>
    <t>(一 般 監 督 員 )</t>
    <rPh sb="1" eb="2">
      <t>イチ</t>
    </rPh>
    <rPh sb="3" eb="4">
      <t>ハン</t>
    </rPh>
    <rPh sb="5" eb="6">
      <t>カン</t>
    </rPh>
    <phoneticPr fontId="3"/>
  </si>
  <si>
    <t>○</t>
    <phoneticPr fontId="3"/>
  </si>
  <si>
    <t>21鉄筋、ＰＣケーブル、コンクリート二次製品等の使用材料に関する工夫。</t>
    <rPh sb="22" eb="23">
      <t>トウ</t>
    </rPh>
    <rPh sb="29" eb="30">
      <t>カン</t>
    </rPh>
    <phoneticPr fontId="3"/>
  </si>
  <si>
    <t xml:space="preserve"> ※2. 評価は各項目において１つの「○」を１点、又は２点で評価し、最大７点の加点評価とする。</t>
    <rPh sb="5" eb="7">
      <t>ヒョウカ</t>
    </rPh>
    <rPh sb="8" eb="9">
      <t>カク</t>
    </rPh>
    <rPh sb="9" eb="11">
      <t>コウモク</t>
    </rPh>
    <rPh sb="23" eb="24">
      <t>テン</t>
    </rPh>
    <rPh sb="25" eb="26">
      <t>マタ</t>
    </rPh>
    <rPh sb="28" eb="29">
      <t>テン</t>
    </rPh>
    <rPh sb="30" eb="32">
      <t>ヒョウカ</t>
    </rPh>
    <rPh sb="34" eb="36">
      <t>サイダイ</t>
    </rPh>
    <rPh sb="37" eb="38">
      <t>テン</t>
    </rPh>
    <rPh sb="39" eb="41">
      <t>カテン</t>
    </rPh>
    <rPh sb="41" eb="43">
      <t>ヒョウカ</t>
    </rPh>
    <phoneticPr fontId="3"/>
  </si>
  <si>
    <t xml:space="preserve"> ※3. 該当する数と重みを勘案して評定する。１項目１点を目安とするが、内容によってはそれ以上の評点（直接入力）を与えてもよい。</t>
    <rPh sb="5" eb="7">
      <t>ガイトウ</t>
    </rPh>
    <rPh sb="9" eb="10">
      <t>カズ</t>
    </rPh>
    <rPh sb="11" eb="12">
      <t>オモ</t>
    </rPh>
    <rPh sb="14" eb="16">
      <t>カンアン</t>
    </rPh>
    <rPh sb="18" eb="20">
      <t>ヒョウテイ</t>
    </rPh>
    <rPh sb="24" eb="26">
      <t>コウモク</t>
    </rPh>
    <rPh sb="27" eb="28">
      <t>テン</t>
    </rPh>
    <rPh sb="29" eb="31">
      <t>メヤス</t>
    </rPh>
    <rPh sb="36" eb="38">
      <t>ナイヨウ</t>
    </rPh>
    <rPh sb="45" eb="47">
      <t>イジョウ</t>
    </rPh>
    <rPh sb="48" eb="50">
      <t>ヒョウテン</t>
    </rPh>
    <rPh sb="51" eb="53">
      <t>チョクセツ</t>
    </rPh>
    <rPh sb="53" eb="55">
      <t>ニュウリョク</t>
    </rPh>
    <rPh sb="57" eb="58">
      <t>アタ</t>
    </rPh>
    <phoneticPr fontId="3"/>
  </si>
  <si>
    <t>(主 任 監 督 員 )</t>
    <rPh sb="1" eb="2">
      <t>オモ</t>
    </rPh>
    <rPh sb="3" eb="4">
      <t>ニン</t>
    </rPh>
    <rPh sb="5" eb="6">
      <t>カン</t>
    </rPh>
    <phoneticPr fontId="3"/>
  </si>
  <si>
    <t>・イヌワシ等の猛禽類などの貴重な動植物への配慮のため、工程や施工方法に制約を受けた工事。</t>
    <rPh sb="5" eb="6">
      <t>トウ</t>
    </rPh>
    <rPh sb="7" eb="9">
      <t>モウキン</t>
    </rPh>
    <rPh sb="9" eb="10">
      <t>ルイ</t>
    </rPh>
    <rPh sb="13" eb="15">
      <t>キチョウ</t>
    </rPh>
    <rPh sb="16" eb="19">
      <t>ドウショクブツ</t>
    </rPh>
    <rPh sb="21" eb="23">
      <t>ハイリョ</t>
    </rPh>
    <rPh sb="27" eb="29">
      <t>コウテイ</t>
    </rPh>
    <rPh sb="30" eb="32">
      <t>セコウ</t>
    </rPh>
    <rPh sb="32" eb="34">
      <t>ホウホウ</t>
    </rPh>
    <rPh sb="35" eb="37">
      <t>セイヤク</t>
    </rPh>
    <rPh sb="38" eb="39">
      <t>ウ</t>
    </rPh>
    <rPh sb="41" eb="43">
      <t>コウジ</t>
    </rPh>
    <phoneticPr fontId="3"/>
  </si>
  <si>
    <t>⑩社内検査員による関係書類、出来形、品質等の確認を工事全般にわたって行っていることが確認できる。</t>
    <rPh sb="1" eb="3">
      <t>シャナイ</t>
    </rPh>
    <rPh sb="3" eb="5">
      <t>ケンサ</t>
    </rPh>
    <phoneticPr fontId="3"/>
  </si>
  <si>
    <t>⑥段階確認が適時的確になされていることが確認できる。</t>
    <rPh sb="1" eb="3">
      <t>ダンカイ</t>
    </rPh>
    <rPh sb="6" eb="8">
      <t>テキジ</t>
    </rPh>
    <rPh sb="8" eb="10">
      <t>テキカク</t>
    </rPh>
    <rPh sb="20" eb="22">
      <t>カクニン</t>
    </rPh>
    <phoneticPr fontId="3"/>
  </si>
  <si>
    <t>④現場条件又は計画内容に重要な変更が生じた場合は、その都度当該工事着手前に変更計画書を提出していることが確認できる。</t>
    <rPh sb="12" eb="14">
      <t>ジュウヨウ</t>
    </rPh>
    <phoneticPr fontId="3"/>
  </si>
  <si>
    <t>⑦撤去範囲が適切に施工された。</t>
    <phoneticPr fontId="3"/>
  </si>
  <si>
    <t>⑧規定された高さが確保されている。</t>
    <phoneticPr fontId="3"/>
  </si>
  <si>
    <t>⑨端部処理がよい。</t>
    <phoneticPr fontId="3"/>
  </si>
  <si>
    <t>⑩現場復旧及び補修等が適切に行われている。</t>
    <phoneticPr fontId="3"/>
  </si>
  <si>
    <t>⑪検査時の清掃がいきとどいている。</t>
    <rPh sb="1" eb="3">
      <t>ケンサ</t>
    </rPh>
    <rPh sb="3" eb="4">
      <t>ジ</t>
    </rPh>
    <rPh sb="5" eb="7">
      <t>セイソウ</t>
    </rPh>
    <phoneticPr fontId="3"/>
  </si>
  <si>
    <t>【工場製作関係】</t>
    <rPh sb="1" eb="3">
      <t>コウジョウ</t>
    </rPh>
    <rPh sb="3" eb="5">
      <t>セイサク</t>
    </rPh>
    <rPh sb="5" eb="7">
      <t>カンケイ</t>
    </rPh>
    <phoneticPr fontId="3"/>
  </si>
  <si>
    <t>【架設関係】</t>
    <rPh sb="1" eb="3">
      <t>カセツ</t>
    </rPh>
    <rPh sb="3" eb="5">
      <t>カンケイ</t>
    </rPh>
    <phoneticPr fontId="3"/>
  </si>
  <si>
    <t>⑩コンクリート打設までにさび、どろ、油等の有害物が、鉄筋に付着しないよう管理していることが確認できる。</t>
    <rPh sb="7" eb="9">
      <t>ダセツ</t>
    </rPh>
    <rPh sb="18" eb="19">
      <t>アブラ</t>
    </rPh>
    <rPh sb="19" eb="20">
      <t>トウ</t>
    </rPh>
    <rPh sb="21" eb="24">
      <t>ユウガイブツ</t>
    </rPh>
    <rPh sb="26" eb="28">
      <t>テッキン</t>
    </rPh>
    <rPh sb="29" eb="31">
      <t>フチャク</t>
    </rPh>
    <rPh sb="36" eb="38">
      <t>カンリ</t>
    </rPh>
    <rPh sb="45" eb="47">
      <t>カクニン</t>
    </rPh>
    <phoneticPr fontId="3"/>
  </si>
  <si>
    <t>③緑化ブロック、石積（張）、法枠、かごマット等における材料のかみ合わせ又は連結を、裏込材の吸出しがないよう行っていることが確認できる。</t>
    <rPh sb="1" eb="3">
      <t>リョッカ</t>
    </rPh>
    <rPh sb="8" eb="10">
      <t>イシツミ</t>
    </rPh>
    <rPh sb="11" eb="12">
      <t>ハ</t>
    </rPh>
    <rPh sb="14" eb="16">
      <t>ノリワク</t>
    </rPh>
    <rPh sb="22" eb="23">
      <t>トウ</t>
    </rPh>
    <rPh sb="27" eb="29">
      <t>ザイリョウ</t>
    </rPh>
    <rPh sb="32" eb="33">
      <t>ア</t>
    </rPh>
    <rPh sb="35" eb="36">
      <t>マタ</t>
    </rPh>
    <rPh sb="37" eb="39">
      <t>レンケツ</t>
    </rPh>
    <rPh sb="41" eb="43">
      <t>ウラゴ</t>
    </rPh>
    <rPh sb="43" eb="44">
      <t>ザイ</t>
    </rPh>
    <rPh sb="45" eb="47">
      <t>スイダ</t>
    </rPh>
    <rPh sb="53" eb="54">
      <t>オコナ</t>
    </rPh>
    <rPh sb="61" eb="63">
      <t>カクニン</t>
    </rPh>
    <phoneticPr fontId="3"/>
  </si>
  <si>
    <t>⑩基礎工において、掘り過ぎがなく施工していることが確認できる。</t>
    <rPh sb="1" eb="3">
      <t>キソ</t>
    </rPh>
    <rPh sb="3" eb="4">
      <t>コウ</t>
    </rPh>
    <rPh sb="9" eb="10">
      <t>ホ</t>
    </rPh>
    <rPh sb="11" eb="12">
      <t>ス</t>
    </rPh>
    <rPh sb="16" eb="18">
      <t>セコウ</t>
    </rPh>
    <rPh sb="25" eb="27">
      <t>カクニン</t>
    </rPh>
    <phoneticPr fontId="3"/>
  </si>
  <si>
    <t>⑪コンクリートブロック等を損傷なく設置していることが確認できる。</t>
    <rPh sb="11" eb="12">
      <t>トウ</t>
    </rPh>
    <rPh sb="13" eb="15">
      <t>ソンショウ</t>
    </rPh>
    <rPh sb="17" eb="19">
      <t>セッチ</t>
    </rPh>
    <rPh sb="26" eb="28">
      <t>カクニン</t>
    </rPh>
    <phoneticPr fontId="3"/>
  </si>
  <si>
    <t>⑭有害なクラックがない。</t>
    <rPh sb="1" eb="3">
      <t>ユウガイ</t>
    </rPh>
    <phoneticPr fontId="3"/>
  </si>
  <si>
    <t>④クラックがない。</t>
    <phoneticPr fontId="3"/>
  </si>
  <si>
    <t>⑤漏水がない。</t>
    <rPh sb="1" eb="3">
      <t>ロウスイ</t>
    </rPh>
    <phoneticPr fontId="3"/>
  </si>
  <si>
    <t>⑬有害なクラックがない。</t>
    <rPh sb="1" eb="3">
      <t>ユウガイ</t>
    </rPh>
    <phoneticPr fontId="3"/>
  </si>
  <si>
    <t>⑦湧水処理が適切に行われていることが確認できる。</t>
    <rPh sb="1" eb="3">
      <t>ユウスイ</t>
    </rPh>
    <rPh sb="3" eb="5">
      <t>ショリ</t>
    </rPh>
    <rPh sb="6" eb="8">
      <t>テキセツ</t>
    </rPh>
    <rPh sb="9" eb="10">
      <t>オコナ</t>
    </rPh>
    <rPh sb="18" eb="20">
      <t>カクニン</t>
    </rPh>
    <phoneticPr fontId="3"/>
  </si>
  <si>
    <t>⑧汚濁・流出防止対策が適切に行われていることが確認できる。</t>
    <rPh sb="1" eb="3">
      <t>オダク</t>
    </rPh>
    <rPh sb="4" eb="6">
      <t>リュウシュツ</t>
    </rPh>
    <rPh sb="6" eb="8">
      <t>ボウシ</t>
    </rPh>
    <rPh sb="8" eb="10">
      <t>タイサク</t>
    </rPh>
    <rPh sb="11" eb="13">
      <t>テキセツ</t>
    </rPh>
    <rPh sb="14" eb="15">
      <t>オコナ</t>
    </rPh>
    <rPh sb="23" eb="25">
      <t>カクニン</t>
    </rPh>
    <phoneticPr fontId="3"/>
  </si>
  <si>
    <t>⑮法面に有害な亀裂がない。</t>
    <rPh sb="1" eb="3">
      <t>ノリメン</t>
    </rPh>
    <rPh sb="4" eb="6">
      <t>ユウガイ</t>
    </rPh>
    <rPh sb="7" eb="9">
      <t>キレツ</t>
    </rPh>
    <phoneticPr fontId="3"/>
  </si>
  <si>
    <t>⑯搬出（処分）土量の管理が適切に行われていることが確認できる。</t>
    <rPh sb="1" eb="3">
      <t>ハンシュツ</t>
    </rPh>
    <rPh sb="4" eb="6">
      <t>ショブン</t>
    </rPh>
    <rPh sb="7" eb="9">
      <t>ドリョウ</t>
    </rPh>
    <rPh sb="10" eb="12">
      <t>カンリ</t>
    </rPh>
    <rPh sb="13" eb="15">
      <t>テキセツ</t>
    </rPh>
    <rPh sb="16" eb="17">
      <t>オコナ</t>
    </rPh>
    <rPh sb="25" eb="27">
      <t>カクニン</t>
    </rPh>
    <phoneticPr fontId="3"/>
  </si>
  <si>
    <t>⑧有害なクラックがない。</t>
    <rPh sb="1" eb="3">
      <t>ユウガイ</t>
    </rPh>
    <phoneticPr fontId="3"/>
  </si>
  <si>
    <t>④クラックがない。</t>
    <phoneticPr fontId="3"/>
  </si>
  <si>
    <t>⑮アスファルト混合物の品質が、配合設計及び試験練りの結果又は事前審査制度の証明書類により確認できる。</t>
    <rPh sb="7" eb="10">
      <t>コンゴウブツ</t>
    </rPh>
    <rPh sb="11" eb="13">
      <t>ヒンシツ</t>
    </rPh>
    <rPh sb="15" eb="17">
      <t>ハイゴウ</t>
    </rPh>
    <rPh sb="17" eb="19">
      <t>セッケイ</t>
    </rPh>
    <rPh sb="19" eb="20">
      <t>オヨ</t>
    </rPh>
    <rPh sb="21" eb="23">
      <t>シケン</t>
    </rPh>
    <rPh sb="23" eb="24">
      <t>ネ</t>
    </rPh>
    <rPh sb="26" eb="28">
      <t>ケッカ</t>
    </rPh>
    <rPh sb="28" eb="29">
      <t>マタ</t>
    </rPh>
    <rPh sb="30" eb="32">
      <t>ジゼン</t>
    </rPh>
    <rPh sb="32" eb="34">
      <t>シンサ</t>
    </rPh>
    <rPh sb="34" eb="36">
      <t>セイド</t>
    </rPh>
    <rPh sb="37" eb="39">
      <t>ショウメイ</t>
    </rPh>
    <rPh sb="39" eb="41">
      <t>ショルイ</t>
    </rPh>
    <rPh sb="44" eb="46">
      <t>カクニン</t>
    </rPh>
    <phoneticPr fontId="3"/>
  </si>
  <si>
    <t>⑯舗装工の施工にあたって、上層路盤面の浮き石などの有害物を除去していることが確認できる。</t>
    <rPh sb="1" eb="3">
      <t>ホソウ</t>
    </rPh>
    <rPh sb="3" eb="4">
      <t>コウ</t>
    </rPh>
    <rPh sb="5" eb="7">
      <t>セコウ</t>
    </rPh>
    <rPh sb="13" eb="15">
      <t>ジョウソウ</t>
    </rPh>
    <rPh sb="15" eb="17">
      <t>ロバン</t>
    </rPh>
    <rPh sb="17" eb="18">
      <t>メン</t>
    </rPh>
    <rPh sb="19" eb="20">
      <t>ウ</t>
    </rPh>
    <rPh sb="21" eb="22">
      <t>イシ</t>
    </rPh>
    <rPh sb="25" eb="28">
      <t>ユウガイブツ</t>
    </rPh>
    <rPh sb="29" eb="31">
      <t>ジョキョ</t>
    </rPh>
    <rPh sb="38" eb="40">
      <t>カクニン</t>
    </rPh>
    <phoneticPr fontId="3"/>
  </si>
  <si>
    <t>⑰プラント出荷時、現場到着時、舗設時等において、アスファルト混合物の温度管理を記録していることが確認できる。</t>
    <rPh sb="5" eb="7">
      <t>シュッカ</t>
    </rPh>
    <rPh sb="7" eb="8">
      <t>ジ</t>
    </rPh>
    <rPh sb="9" eb="11">
      <t>ゲンバ</t>
    </rPh>
    <rPh sb="11" eb="13">
      <t>トウチャク</t>
    </rPh>
    <rPh sb="13" eb="14">
      <t>ジ</t>
    </rPh>
    <rPh sb="15" eb="17">
      <t>ホセツ</t>
    </rPh>
    <rPh sb="17" eb="18">
      <t>ジ</t>
    </rPh>
    <rPh sb="18" eb="19">
      <t>トウ</t>
    </rPh>
    <rPh sb="30" eb="33">
      <t>コンゴウブツ</t>
    </rPh>
    <rPh sb="34" eb="36">
      <t>オンド</t>
    </rPh>
    <rPh sb="36" eb="38">
      <t>カンリ</t>
    </rPh>
    <rPh sb="39" eb="41">
      <t>キロク</t>
    </rPh>
    <rPh sb="48" eb="50">
      <t>カクニン</t>
    </rPh>
    <phoneticPr fontId="3"/>
  </si>
  <si>
    <t>⑱舗設後の交通開放が、定められた条件を満足していることが確認できる。</t>
    <rPh sb="1" eb="3">
      <t>ホセツ</t>
    </rPh>
    <rPh sb="3" eb="4">
      <t>ゴ</t>
    </rPh>
    <rPh sb="5" eb="7">
      <t>コウツウ</t>
    </rPh>
    <rPh sb="7" eb="9">
      <t>カイホウ</t>
    </rPh>
    <rPh sb="11" eb="12">
      <t>サダ</t>
    </rPh>
    <rPh sb="16" eb="18">
      <t>ジョウケン</t>
    </rPh>
    <rPh sb="19" eb="21">
      <t>マンゾク</t>
    </rPh>
    <rPh sb="28" eb="30">
      <t>カクニン</t>
    </rPh>
    <phoneticPr fontId="3"/>
  </si>
  <si>
    <t>⑲各層の継ぎ目の位置が、設計図書に定められた数値以上であることが確認できる。</t>
    <rPh sb="1" eb="3">
      <t>カクソウ</t>
    </rPh>
    <rPh sb="4" eb="5">
      <t>ツ</t>
    </rPh>
    <rPh sb="6" eb="7">
      <t>メ</t>
    </rPh>
    <rPh sb="8" eb="10">
      <t>イチ</t>
    </rPh>
    <rPh sb="12" eb="14">
      <t>セッケイ</t>
    </rPh>
    <rPh sb="14" eb="16">
      <t>トショ</t>
    </rPh>
    <rPh sb="17" eb="18">
      <t>サダ</t>
    </rPh>
    <rPh sb="22" eb="24">
      <t>スウチ</t>
    </rPh>
    <rPh sb="24" eb="26">
      <t>イジョウ</t>
    </rPh>
    <rPh sb="32" eb="34">
      <t>カクニン</t>
    </rPh>
    <phoneticPr fontId="3"/>
  </si>
  <si>
    <t>⑳縦継目及び横継目の位置、構造物との接合面の処理等が、設計図書の仕様を満足していることが確認できる。</t>
    <rPh sb="1" eb="2">
      <t>タテ</t>
    </rPh>
    <rPh sb="2" eb="3">
      <t>ツ</t>
    </rPh>
    <rPh sb="3" eb="4">
      <t>メ</t>
    </rPh>
    <rPh sb="4" eb="5">
      <t>オヨ</t>
    </rPh>
    <rPh sb="6" eb="7">
      <t>ヨコ</t>
    </rPh>
    <rPh sb="7" eb="8">
      <t>ツ</t>
    </rPh>
    <rPh sb="8" eb="9">
      <t>メ</t>
    </rPh>
    <rPh sb="10" eb="12">
      <t>イチ</t>
    </rPh>
    <rPh sb="13" eb="16">
      <t>コウゾウブツ</t>
    </rPh>
    <rPh sb="18" eb="20">
      <t>セツゴウ</t>
    </rPh>
    <rPh sb="20" eb="21">
      <t>メン</t>
    </rPh>
    <rPh sb="22" eb="24">
      <t>ショリ</t>
    </rPh>
    <rPh sb="24" eb="25">
      <t>トウ</t>
    </rPh>
    <rPh sb="27" eb="29">
      <t>セッケイ</t>
    </rPh>
    <rPh sb="29" eb="31">
      <t>トショ</t>
    </rPh>
    <rPh sb="32" eb="34">
      <t>シヨウ</t>
    </rPh>
    <rPh sb="35" eb="37">
      <t>マンゾク</t>
    </rPh>
    <rPh sb="44" eb="46">
      <t>カクニン</t>
    </rPh>
    <phoneticPr fontId="3"/>
  </si>
  <si>
    <t>21アスファルト混合物の運搬及び舗設にあたって、気象条件を配慮していることが確認できる。</t>
    <rPh sb="8" eb="11">
      <t>コンゴウブツ</t>
    </rPh>
    <rPh sb="12" eb="14">
      <t>ウンパン</t>
    </rPh>
    <rPh sb="14" eb="15">
      <t>オヨ</t>
    </rPh>
    <rPh sb="16" eb="18">
      <t>ホセツ</t>
    </rPh>
    <rPh sb="24" eb="26">
      <t>キショウ</t>
    </rPh>
    <rPh sb="26" eb="28">
      <t>ジョウケン</t>
    </rPh>
    <rPh sb="29" eb="31">
      <t>ハイリョ</t>
    </rPh>
    <rPh sb="38" eb="40">
      <t>カクニン</t>
    </rPh>
    <phoneticPr fontId="3"/>
  </si>
  <si>
    <t>22密度管理が設計図書の仕様を満足していることが確認できる。</t>
    <rPh sb="2" eb="4">
      <t>ミツド</t>
    </rPh>
    <rPh sb="4" eb="6">
      <t>カンリ</t>
    </rPh>
    <rPh sb="7" eb="9">
      <t>セッケイ</t>
    </rPh>
    <rPh sb="9" eb="11">
      <t>トショ</t>
    </rPh>
    <rPh sb="12" eb="14">
      <t>シヨウ</t>
    </rPh>
    <rPh sb="15" eb="17">
      <t>マンゾク</t>
    </rPh>
    <rPh sb="24" eb="26">
      <t>カクニン</t>
    </rPh>
    <phoneticPr fontId="3"/>
  </si>
  <si>
    <t>24その他　〔理由：</t>
    <rPh sb="7" eb="9">
      <t>リユウ</t>
    </rPh>
    <phoneticPr fontId="3"/>
  </si>
  <si>
    <t>33その他　〔理由：</t>
    <rPh sb="7" eb="9">
      <t>リユウ</t>
    </rPh>
    <phoneticPr fontId="3"/>
  </si>
  <si>
    <t>38その他　〔理由：</t>
    <rPh sb="7" eb="9">
      <t>リユウ</t>
    </rPh>
    <phoneticPr fontId="3"/>
  </si>
  <si>
    <t>⑥舗装表面にあばたやローラーマーク等がなく良好に仕上げられている。</t>
    <rPh sb="1" eb="3">
      <t>ホソウ</t>
    </rPh>
    <rPh sb="3" eb="5">
      <t>ヒョウメン</t>
    </rPh>
    <rPh sb="17" eb="18">
      <t>トウ</t>
    </rPh>
    <rPh sb="21" eb="23">
      <t>リョウコウ</t>
    </rPh>
    <rPh sb="24" eb="26">
      <t>シア</t>
    </rPh>
    <phoneticPr fontId="3"/>
  </si>
  <si>
    <t>⑦マンホール蓋等がある場合、すり合わせが良くむらなく（凹凸なく）仕上げられている。</t>
    <rPh sb="6" eb="7">
      <t>フタ</t>
    </rPh>
    <rPh sb="7" eb="8">
      <t>トウ</t>
    </rPh>
    <rPh sb="11" eb="13">
      <t>バアイ</t>
    </rPh>
    <rPh sb="16" eb="17">
      <t>ア</t>
    </rPh>
    <rPh sb="20" eb="21">
      <t>ヨ</t>
    </rPh>
    <rPh sb="27" eb="29">
      <t>オウトツ</t>
    </rPh>
    <rPh sb="32" eb="34">
      <t>シア</t>
    </rPh>
    <phoneticPr fontId="3"/>
  </si>
  <si>
    <t>⑧全体的な美観が良い。</t>
    <rPh sb="1" eb="4">
      <t>ゼンタイテキ</t>
    </rPh>
    <rPh sb="5" eb="7">
      <t>ビカン</t>
    </rPh>
    <rPh sb="8" eb="9">
      <t>ヨ</t>
    </rPh>
    <phoneticPr fontId="3"/>
  </si>
  <si>
    <t>23排水性・透水性舗装の場合、排水ドレーン管等の適切な設置が写真で十分確認でき、透水性が良好であることが試験結果及び現地試験で確認できる。</t>
    <rPh sb="56" eb="57">
      <t>オヨ</t>
    </rPh>
    <phoneticPr fontId="3"/>
  </si>
  <si>
    <t>①杭に損傷及び補修痕がないことが確認できる。</t>
    <rPh sb="1" eb="2">
      <t>クイ</t>
    </rPh>
    <rPh sb="3" eb="5">
      <t>ソンショウ</t>
    </rPh>
    <rPh sb="5" eb="6">
      <t>オヨ</t>
    </rPh>
    <rPh sb="7" eb="9">
      <t>ホシュウ</t>
    </rPh>
    <rPh sb="9" eb="10">
      <t>アト</t>
    </rPh>
    <rPh sb="16" eb="18">
      <t>カクニン</t>
    </rPh>
    <phoneticPr fontId="3"/>
  </si>
  <si>
    <t>④クラックがない。</t>
    <phoneticPr fontId="3"/>
  </si>
  <si>
    <t>⑱有害なクラックがない。</t>
    <rPh sb="1" eb="3">
      <t>ユウガイ</t>
    </rPh>
    <phoneticPr fontId="3"/>
  </si>
  <si>
    <t>⑤クラックがない。</t>
    <phoneticPr fontId="3"/>
  </si>
  <si>
    <t>⑦塗り残し、ながれ、しわ等がなく塗装されていることが確認できる。</t>
    <rPh sb="1" eb="2">
      <t>ヌ</t>
    </rPh>
    <rPh sb="3" eb="4">
      <t>ノコ</t>
    </rPh>
    <rPh sb="12" eb="13">
      <t>トウ</t>
    </rPh>
    <rPh sb="16" eb="18">
      <t>トソウ</t>
    </rPh>
    <rPh sb="26" eb="28">
      <t>カクニン</t>
    </rPh>
    <phoneticPr fontId="3"/>
  </si>
  <si>
    <t>②土壌試験（PH）を実施していることが確認できる。</t>
    <rPh sb="1" eb="3">
      <t>ドジョウ</t>
    </rPh>
    <rPh sb="3" eb="5">
      <t>シケン</t>
    </rPh>
    <rPh sb="10" eb="12">
      <t>ジッシ</t>
    </rPh>
    <rPh sb="19" eb="21">
      <t>カクニン</t>
    </rPh>
    <phoneticPr fontId="3"/>
  </si>
  <si>
    <t>⑩樹名板を視認しやすい場所に据え付けている。</t>
    <rPh sb="1" eb="4">
      <t>ジュメイバン</t>
    </rPh>
    <rPh sb="5" eb="7">
      <t>シニン</t>
    </rPh>
    <rPh sb="11" eb="13">
      <t>バショ</t>
    </rPh>
    <rPh sb="14" eb="15">
      <t>ス</t>
    </rPh>
    <rPh sb="16" eb="17">
      <t>ツ</t>
    </rPh>
    <phoneticPr fontId="3"/>
  </si>
  <si>
    <t>⑧添木をぐらつきがないよう設置している。</t>
    <rPh sb="1" eb="2">
      <t>ソ</t>
    </rPh>
    <rPh sb="2" eb="3">
      <t>ギ</t>
    </rPh>
    <rPh sb="13" eb="15">
      <t>セッチ</t>
    </rPh>
    <phoneticPr fontId="3"/>
  </si>
  <si>
    <t>⑩連結部（管口）の目地の仕上げが良い。</t>
    <phoneticPr fontId="3"/>
  </si>
  <si>
    <t>⑪適切な勾配により排水が良く、また滞水もない。</t>
    <phoneticPr fontId="3"/>
  </si>
  <si>
    <t>⑫適正な締固めにより構造物周辺に沈下がみられない。</t>
    <phoneticPr fontId="3"/>
  </si>
  <si>
    <t>⑬その他　〔理由：</t>
    <phoneticPr fontId="3"/>
  </si>
  <si>
    <t>⑭コンクリート供試体が当該現場の供試体であることが確認できる。</t>
    <phoneticPr fontId="3"/>
  </si>
  <si>
    <t>⑱その他　〔理由：</t>
    <phoneticPr fontId="3"/>
  </si>
  <si>
    <t>【コンクリート構造物工事】</t>
    <rPh sb="7" eb="10">
      <t>コウゾウブツ</t>
    </rPh>
    <phoneticPr fontId="3"/>
  </si>
  <si>
    <t>⑮コンクリート強度が適正に管理されていることが確認できる。</t>
    <rPh sb="23" eb="25">
      <t>カクニン</t>
    </rPh>
    <phoneticPr fontId="3"/>
  </si>
  <si>
    <t>⑯コンクリートの運搬時間、打設高さ及び養生が適正に管理されていることが確認できる。</t>
    <rPh sb="35" eb="37">
      <t>カクニン</t>
    </rPh>
    <phoneticPr fontId="3"/>
  </si>
  <si>
    <t>⑰スペーサーの材質が適正であり、適切な配置で鉄筋のかぶりを確保していることが確認できる。</t>
    <rPh sb="38" eb="40">
      <t>カクニン</t>
    </rPh>
    <phoneticPr fontId="3"/>
  </si>
  <si>
    <t>①部材の加工組立及び取り付けが適正であることが確認できる。</t>
    <rPh sb="23" eb="25">
      <t>カクニン</t>
    </rPh>
    <phoneticPr fontId="3"/>
  </si>
  <si>
    <t>②塗装面の仕上りが良好で、膜厚が均等であることが確認できる。</t>
    <rPh sb="24" eb="26">
      <t>カクニン</t>
    </rPh>
    <phoneticPr fontId="3"/>
  </si>
  <si>
    <t>⑦支柱基礎等の埋め戻し等が入念に施工されていることが確認できる。</t>
    <rPh sb="26" eb="28">
      <t>カクニン</t>
    </rPh>
    <phoneticPr fontId="3"/>
  </si>
  <si>
    <t>⑨管渠において屈曲や沈下がないことが確認できる。</t>
    <rPh sb="18" eb="20">
      <t>カクニン</t>
    </rPh>
    <phoneticPr fontId="3"/>
  </si>
  <si>
    <t>③部材表面に傷及び錆がない。</t>
    <rPh sb="1" eb="3">
      <t>ブザイ</t>
    </rPh>
    <rPh sb="3" eb="5">
      <t>ヒョウメン</t>
    </rPh>
    <rPh sb="6" eb="7">
      <t>キズ</t>
    </rPh>
    <rPh sb="7" eb="8">
      <t>オヨ</t>
    </rPh>
    <rPh sb="9" eb="10">
      <t>サビ</t>
    </rPh>
    <phoneticPr fontId="3"/>
  </si>
  <si>
    <t>④支柱の施工にあたって、既設舗装面へ影響がないよう施工していることが確認できる。</t>
    <rPh sb="1" eb="3">
      <t>シチュウ</t>
    </rPh>
    <rPh sb="4" eb="6">
      <t>セコウ</t>
    </rPh>
    <rPh sb="12" eb="14">
      <t>キセツ</t>
    </rPh>
    <rPh sb="14" eb="16">
      <t>ホソウ</t>
    </rPh>
    <rPh sb="16" eb="17">
      <t>メン</t>
    </rPh>
    <rPh sb="18" eb="20">
      <t>エイキョウ</t>
    </rPh>
    <rPh sb="25" eb="27">
      <t>セコウ</t>
    </rPh>
    <rPh sb="34" eb="36">
      <t>カクニン</t>
    </rPh>
    <phoneticPr fontId="3"/>
  </si>
  <si>
    <t>③標識板の支柱に変色がない。</t>
    <rPh sb="1" eb="3">
      <t>ヒョウシキ</t>
    </rPh>
    <rPh sb="3" eb="4">
      <t>バン</t>
    </rPh>
    <rPh sb="5" eb="7">
      <t>シチュウ</t>
    </rPh>
    <rPh sb="8" eb="10">
      <t>ヘンショク</t>
    </rPh>
    <phoneticPr fontId="3"/>
  </si>
  <si>
    <t>④防護柵等の支柱の施工にあたって、既設舗装面へ影響がないよう施工していることが確認できる。</t>
    <rPh sb="1" eb="3">
      <t>ボウゴ</t>
    </rPh>
    <rPh sb="3" eb="4">
      <t>サク</t>
    </rPh>
    <rPh sb="4" eb="5">
      <t>トウ</t>
    </rPh>
    <rPh sb="6" eb="8">
      <t>シチュウ</t>
    </rPh>
    <rPh sb="9" eb="11">
      <t>セコウ</t>
    </rPh>
    <rPh sb="17" eb="19">
      <t>キセツ</t>
    </rPh>
    <rPh sb="19" eb="21">
      <t>ホソウ</t>
    </rPh>
    <rPh sb="21" eb="22">
      <t>メン</t>
    </rPh>
    <rPh sb="23" eb="25">
      <t>エイキョウ</t>
    </rPh>
    <rPh sb="30" eb="32">
      <t>セコウ</t>
    </rPh>
    <rPh sb="39" eb="41">
      <t>カクニン</t>
    </rPh>
    <phoneticPr fontId="3"/>
  </si>
  <si>
    <t>④特殊部の施工基面の支持力が、均等となるようにかつ不陸がないように仕上げていることが確認できる。</t>
    <rPh sb="1" eb="3">
      <t>トクシュ</t>
    </rPh>
    <rPh sb="3" eb="4">
      <t>ブ</t>
    </rPh>
    <rPh sb="5" eb="7">
      <t>セコウ</t>
    </rPh>
    <rPh sb="7" eb="9">
      <t>キメン</t>
    </rPh>
    <rPh sb="10" eb="13">
      <t>シジリョク</t>
    </rPh>
    <rPh sb="15" eb="17">
      <t>キントウ</t>
    </rPh>
    <rPh sb="25" eb="27">
      <t>フリク</t>
    </rPh>
    <rPh sb="33" eb="35">
      <t>シア</t>
    </rPh>
    <rPh sb="42" eb="44">
      <t>カクニン</t>
    </rPh>
    <phoneticPr fontId="3"/>
  </si>
  <si>
    <t>⑤特殊部等の施工において、隣接する各ブロックに目違いによる段差及び蛇行等がないよう敷設していることが確認できる。</t>
    <rPh sb="1" eb="3">
      <t>トクシュ</t>
    </rPh>
    <rPh sb="3" eb="4">
      <t>ブ</t>
    </rPh>
    <rPh sb="4" eb="5">
      <t>トウ</t>
    </rPh>
    <rPh sb="6" eb="8">
      <t>セコウ</t>
    </rPh>
    <rPh sb="13" eb="15">
      <t>リンセツ</t>
    </rPh>
    <rPh sb="17" eb="18">
      <t>カク</t>
    </rPh>
    <rPh sb="23" eb="24">
      <t>メ</t>
    </rPh>
    <rPh sb="24" eb="25">
      <t>チガ</t>
    </rPh>
    <rPh sb="29" eb="31">
      <t>ダンサ</t>
    </rPh>
    <rPh sb="31" eb="32">
      <t>オヨ</t>
    </rPh>
    <rPh sb="33" eb="35">
      <t>ダコウ</t>
    </rPh>
    <rPh sb="35" eb="36">
      <t>トウ</t>
    </rPh>
    <rPh sb="41" eb="43">
      <t>フセツ</t>
    </rPh>
    <rPh sb="50" eb="52">
      <t>カクニン</t>
    </rPh>
    <phoneticPr fontId="3"/>
  </si>
  <si>
    <t>⑦舗装の復旧等が適時行われ、路面の沈下や不陸がなく平坦性を確保していることが確認できる。</t>
    <rPh sb="1" eb="3">
      <t>ホソウ</t>
    </rPh>
    <rPh sb="4" eb="6">
      <t>フッキュウ</t>
    </rPh>
    <rPh sb="6" eb="7">
      <t>トウ</t>
    </rPh>
    <rPh sb="8" eb="10">
      <t>テキジ</t>
    </rPh>
    <rPh sb="10" eb="11">
      <t>オコナ</t>
    </rPh>
    <rPh sb="11" eb="12">
      <t>ズイコウ</t>
    </rPh>
    <rPh sb="14" eb="16">
      <t>ロメン</t>
    </rPh>
    <rPh sb="17" eb="19">
      <t>チンカ</t>
    </rPh>
    <rPh sb="20" eb="22">
      <t>フリク</t>
    </rPh>
    <rPh sb="25" eb="28">
      <t>ヘイタンセイ</t>
    </rPh>
    <rPh sb="29" eb="31">
      <t>カクホ</t>
    </rPh>
    <rPh sb="38" eb="40">
      <t>カクニン</t>
    </rPh>
    <phoneticPr fontId="3"/>
  </si>
  <si>
    <t>⑥コンクリート表面の含水率を高周波水分計で計測し、規定値以下での施工を行っていることが確認できる。</t>
    <rPh sb="7" eb="9">
      <t>ヒョウメン</t>
    </rPh>
    <rPh sb="10" eb="12">
      <t>ガンスイ</t>
    </rPh>
    <rPh sb="12" eb="13">
      <t>リツ</t>
    </rPh>
    <rPh sb="14" eb="15">
      <t>コウ</t>
    </rPh>
    <rPh sb="15" eb="17">
      <t>シュウハ</t>
    </rPh>
    <rPh sb="17" eb="19">
      <t>スイブン</t>
    </rPh>
    <rPh sb="19" eb="20">
      <t>ケイ</t>
    </rPh>
    <rPh sb="21" eb="23">
      <t>ケイソク</t>
    </rPh>
    <rPh sb="25" eb="28">
      <t>キテイチ</t>
    </rPh>
    <rPh sb="28" eb="30">
      <t>イカ</t>
    </rPh>
    <rPh sb="32" eb="34">
      <t>セコウ</t>
    </rPh>
    <rPh sb="35" eb="36">
      <t>オコナ</t>
    </rPh>
    <rPh sb="43" eb="45">
      <t>カクニン</t>
    </rPh>
    <phoneticPr fontId="3"/>
  </si>
  <si>
    <t>⑦温度管理が必要な工程において、必要温度を確保したうえで施工していることが確認できる。</t>
    <rPh sb="1" eb="3">
      <t>オンド</t>
    </rPh>
    <rPh sb="3" eb="5">
      <t>カンリ</t>
    </rPh>
    <rPh sb="6" eb="8">
      <t>ヒツヨウ</t>
    </rPh>
    <rPh sb="9" eb="11">
      <t>コウテイ</t>
    </rPh>
    <rPh sb="16" eb="18">
      <t>ヒツヨウ</t>
    </rPh>
    <rPh sb="18" eb="20">
      <t>オンド</t>
    </rPh>
    <rPh sb="21" eb="23">
      <t>カクホ</t>
    </rPh>
    <rPh sb="28" eb="30">
      <t>セコウ</t>
    </rPh>
    <rPh sb="37" eb="39">
      <t>カクニン</t>
    </rPh>
    <phoneticPr fontId="3"/>
  </si>
  <si>
    <t>⑧施工後のメンテナンスに対する提言や修繕サイクル等を勘案した提案等を行っていることが確認できる。</t>
    <rPh sb="1" eb="3">
      <t>セコウ</t>
    </rPh>
    <rPh sb="3" eb="4">
      <t>ゴ</t>
    </rPh>
    <rPh sb="12" eb="13">
      <t>タイ</t>
    </rPh>
    <rPh sb="15" eb="17">
      <t>テイゲン</t>
    </rPh>
    <rPh sb="18" eb="20">
      <t>シュウゼン</t>
    </rPh>
    <rPh sb="24" eb="25">
      <t>トウ</t>
    </rPh>
    <rPh sb="26" eb="28">
      <t>カンアン</t>
    </rPh>
    <rPh sb="30" eb="32">
      <t>テイアン</t>
    </rPh>
    <rPh sb="32" eb="33">
      <t>トウ</t>
    </rPh>
    <rPh sb="34" eb="35">
      <t>オコナ</t>
    </rPh>
    <rPh sb="42" eb="44">
      <t>カクニン</t>
    </rPh>
    <phoneticPr fontId="3"/>
  </si>
  <si>
    <t>⑫補強材（炭素繊維シート）にふくれ、剥離、端部のめくれ等がないことが確認できる。</t>
    <rPh sb="1" eb="3">
      <t>ホキョウ</t>
    </rPh>
    <rPh sb="3" eb="4">
      <t>ザイ</t>
    </rPh>
    <rPh sb="5" eb="7">
      <t>タンソ</t>
    </rPh>
    <rPh sb="7" eb="9">
      <t>センイ</t>
    </rPh>
    <rPh sb="18" eb="20">
      <t>ハクリ</t>
    </rPh>
    <rPh sb="21" eb="23">
      <t>タンブ</t>
    </rPh>
    <rPh sb="27" eb="28">
      <t>トウ</t>
    </rPh>
    <rPh sb="34" eb="36">
      <t>カクニン</t>
    </rPh>
    <phoneticPr fontId="3"/>
  </si>
  <si>
    <t>⑬継手部は所定の継手長が確保されていることが確認できる。</t>
    <rPh sb="1" eb="2">
      <t>ツ</t>
    </rPh>
    <rPh sb="2" eb="3">
      <t>テ</t>
    </rPh>
    <rPh sb="3" eb="4">
      <t>ブ</t>
    </rPh>
    <rPh sb="5" eb="7">
      <t>ショテイ</t>
    </rPh>
    <rPh sb="8" eb="9">
      <t>ツ</t>
    </rPh>
    <rPh sb="9" eb="10">
      <t>テ</t>
    </rPh>
    <rPh sb="10" eb="11">
      <t>ナガ</t>
    </rPh>
    <rPh sb="12" eb="14">
      <t>カクホ</t>
    </rPh>
    <rPh sb="22" eb="24">
      <t>カクニン</t>
    </rPh>
    <phoneticPr fontId="3"/>
  </si>
  <si>
    <t>⑭継手位置が適切に配置されていることが確認できる。</t>
    <rPh sb="1" eb="3">
      <t>ツギテ</t>
    </rPh>
    <rPh sb="3" eb="5">
      <t>イチ</t>
    </rPh>
    <rPh sb="6" eb="8">
      <t>テキセツ</t>
    </rPh>
    <rPh sb="9" eb="11">
      <t>ハイチ</t>
    </rPh>
    <rPh sb="19" eb="21">
      <t>カクニン</t>
    </rPh>
    <phoneticPr fontId="3"/>
  </si>
  <si>
    <t>⑩下地処理が適切に行われていることが確認できる。</t>
    <rPh sb="1" eb="3">
      <t>シタジ</t>
    </rPh>
    <rPh sb="3" eb="5">
      <t>ショリ</t>
    </rPh>
    <rPh sb="6" eb="8">
      <t>テキセツ</t>
    </rPh>
    <rPh sb="9" eb="10">
      <t>オコナ</t>
    </rPh>
    <rPh sb="18" eb="20">
      <t>カクニン</t>
    </rPh>
    <phoneticPr fontId="3"/>
  </si>
  <si>
    <t>⑪飛散防止処置が適切に行われていることが確認できる。</t>
    <rPh sb="1" eb="3">
      <t>ヒサン</t>
    </rPh>
    <rPh sb="3" eb="5">
      <t>ボウシ</t>
    </rPh>
    <rPh sb="5" eb="7">
      <t>ショチ</t>
    </rPh>
    <rPh sb="8" eb="10">
      <t>テキセツ</t>
    </rPh>
    <rPh sb="11" eb="12">
      <t>オコナ</t>
    </rPh>
    <rPh sb="20" eb="22">
      <t>カクニン</t>
    </rPh>
    <phoneticPr fontId="3"/>
  </si>
  <si>
    <t>①仕様書等で定められている品質管理が実施されていることが確認できる。</t>
    <rPh sb="1" eb="4">
      <t>シヨウショ</t>
    </rPh>
    <rPh sb="4" eb="5">
      <t>トウ</t>
    </rPh>
    <rPh sb="6" eb="7">
      <t>サダ</t>
    </rPh>
    <rPh sb="13" eb="15">
      <t>ヒンシツ</t>
    </rPh>
    <rPh sb="15" eb="17">
      <t>カンリ</t>
    </rPh>
    <rPh sb="18" eb="20">
      <t>ジッシ</t>
    </rPh>
    <rPh sb="28" eb="30">
      <t>カクニン</t>
    </rPh>
    <phoneticPr fontId="3"/>
  </si>
  <si>
    <t>③基礎処理施工要領及び盛立要領書に示された規定に従い適切に実施されていることが確認できる。</t>
    <rPh sb="1" eb="3">
      <t>キソ</t>
    </rPh>
    <rPh sb="3" eb="5">
      <t>ショリ</t>
    </rPh>
    <rPh sb="5" eb="7">
      <t>セコウ</t>
    </rPh>
    <rPh sb="7" eb="9">
      <t>ヨウリョウ</t>
    </rPh>
    <rPh sb="9" eb="10">
      <t>オヨ</t>
    </rPh>
    <rPh sb="11" eb="12">
      <t>モ</t>
    </rPh>
    <rPh sb="12" eb="13">
      <t>タ</t>
    </rPh>
    <rPh sb="13" eb="16">
      <t>ヨウリョウショ</t>
    </rPh>
    <rPh sb="17" eb="18">
      <t>シメ</t>
    </rPh>
    <rPh sb="21" eb="23">
      <t>キテイ</t>
    </rPh>
    <rPh sb="24" eb="25">
      <t>シタガ</t>
    </rPh>
    <rPh sb="26" eb="28">
      <t>テキセツ</t>
    </rPh>
    <rPh sb="29" eb="31">
      <t>ジッシ</t>
    </rPh>
    <rPh sb="39" eb="41">
      <t>カクニン</t>
    </rPh>
    <phoneticPr fontId="3"/>
  </si>
  <si>
    <t>④盛土・埋戻しが適切に実施されていることが確認できる。</t>
    <rPh sb="1" eb="2">
      <t>モ</t>
    </rPh>
    <rPh sb="2" eb="3">
      <t>ド</t>
    </rPh>
    <rPh sb="4" eb="5">
      <t>ウ</t>
    </rPh>
    <rPh sb="5" eb="6">
      <t>モド</t>
    </rPh>
    <rPh sb="8" eb="10">
      <t>テキセツ</t>
    </rPh>
    <rPh sb="11" eb="13">
      <t>ジッシ</t>
    </rPh>
    <rPh sb="21" eb="23">
      <t>カクニン</t>
    </rPh>
    <phoneticPr fontId="3"/>
  </si>
  <si>
    <t>⑤施工基面及び法面が平滑に仕上げられていることが確認できる。</t>
    <rPh sb="1" eb="3">
      <t>セコウ</t>
    </rPh>
    <rPh sb="3" eb="5">
      <t>キメン</t>
    </rPh>
    <rPh sb="5" eb="6">
      <t>オヨ</t>
    </rPh>
    <rPh sb="7" eb="9">
      <t>ノリメン</t>
    </rPh>
    <rPh sb="10" eb="12">
      <t>ヘイカツ</t>
    </rPh>
    <rPh sb="13" eb="15">
      <t>シア</t>
    </rPh>
    <rPh sb="24" eb="26">
      <t>カクニン</t>
    </rPh>
    <phoneticPr fontId="3"/>
  </si>
  <si>
    <t>⑥法面保護工が適切に施工されていることが確認できる（張ブロック、芝、表面遮水）。</t>
    <rPh sb="1" eb="3">
      <t>ノリメン</t>
    </rPh>
    <rPh sb="3" eb="5">
      <t>ホゴ</t>
    </rPh>
    <rPh sb="5" eb="6">
      <t>コウ</t>
    </rPh>
    <rPh sb="7" eb="9">
      <t>テキセツ</t>
    </rPh>
    <rPh sb="10" eb="12">
      <t>セコウ</t>
    </rPh>
    <rPh sb="20" eb="22">
      <t>カクニン</t>
    </rPh>
    <rPh sb="26" eb="27">
      <t>ハ</t>
    </rPh>
    <rPh sb="32" eb="33">
      <t>シバ</t>
    </rPh>
    <rPh sb="34" eb="36">
      <t>ヒョウメン</t>
    </rPh>
    <rPh sb="36" eb="38">
      <t>シャスイ</t>
    </rPh>
    <phoneticPr fontId="3"/>
  </si>
  <si>
    <t>⑦雨水による崩壊が起こらないように排水対策を実施していることが確認できる。</t>
    <rPh sb="1" eb="3">
      <t>ウスイ</t>
    </rPh>
    <rPh sb="6" eb="8">
      <t>ホウカイ</t>
    </rPh>
    <rPh sb="9" eb="10">
      <t>オ</t>
    </rPh>
    <rPh sb="17" eb="19">
      <t>ハイスイ</t>
    </rPh>
    <rPh sb="19" eb="21">
      <t>タイサク</t>
    </rPh>
    <rPh sb="22" eb="24">
      <t>ジッシ</t>
    </rPh>
    <rPh sb="31" eb="33">
      <t>カクニン</t>
    </rPh>
    <phoneticPr fontId="3"/>
  </si>
  <si>
    <t>⑨鉄筋の組立、継手部、かぶりは工事図面に示されたとおりに施工していることが確認できる。</t>
    <rPh sb="1" eb="3">
      <t>テッキン</t>
    </rPh>
    <rPh sb="4" eb="5">
      <t>ク</t>
    </rPh>
    <rPh sb="5" eb="6">
      <t>タ</t>
    </rPh>
    <rPh sb="7" eb="8">
      <t>ツ</t>
    </rPh>
    <rPh sb="8" eb="9">
      <t>テ</t>
    </rPh>
    <rPh sb="9" eb="10">
      <t>ブ</t>
    </rPh>
    <rPh sb="15" eb="17">
      <t>コウジ</t>
    </rPh>
    <rPh sb="17" eb="19">
      <t>ズメン</t>
    </rPh>
    <rPh sb="20" eb="21">
      <t>シメ</t>
    </rPh>
    <rPh sb="28" eb="30">
      <t>セコウ</t>
    </rPh>
    <rPh sb="37" eb="39">
      <t>カクニン</t>
    </rPh>
    <phoneticPr fontId="3"/>
  </si>
  <si>
    <t>②材料の品質規定証明書が整備されていることが確認できる。</t>
    <rPh sb="1" eb="3">
      <t>ザイリョウ</t>
    </rPh>
    <rPh sb="4" eb="6">
      <t>ヒンシツ</t>
    </rPh>
    <rPh sb="6" eb="8">
      <t>キテイ</t>
    </rPh>
    <rPh sb="8" eb="11">
      <t>ショウメイショ</t>
    </rPh>
    <rPh sb="12" eb="14">
      <t>セイビ</t>
    </rPh>
    <rPh sb="22" eb="24">
      <t>カクニン</t>
    </rPh>
    <phoneticPr fontId="3"/>
  </si>
  <si>
    <t>③地区内の地表水及び地下水を排除してドライな状態で施工していることが確認できる。</t>
    <rPh sb="1" eb="3">
      <t>チク</t>
    </rPh>
    <rPh sb="3" eb="4">
      <t>ナイ</t>
    </rPh>
    <rPh sb="5" eb="7">
      <t>チヒョウ</t>
    </rPh>
    <rPh sb="7" eb="8">
      <t>スイ</t>
    </rPh>
    <rPh sb="8" eb="9">
      <t>オヨ</t>
    </rPh>
    <rPh sb="10" eb="13">
      <t>チカスイ</t>
    </rPh>
    <rPh sb="14" eb="16">
      <t>ハイジョ</t>
    </rPh>
    <rPh sb="22" eb="24">
      <t>ジョウタイ</t>
    </rPh>
    <rPh sb="25" eb="27">
      <t>セコウ</t>
    </rPh>
    <rPh sb="34" eb="36">
      <t>カクニン</t>
    </rPh>
    <phoneticPr fontId="3"/>
  </si>
  <si>
    <t>④濁り等の防止に十分留意して施工していることが確認できる。</t>
    <rPh sb="1" eb="2">
      <t>ニゴ</t>
    </rPh>
    <rPh sb="3" eb="4">
      <t>トウ</t>
    </rPh>
    <rPh sb="5" eb="7">
      <t>ボウシ</t>
    </rPh>
    <rPh sb="8" eb="10">
      <t>ジュウブン</t>
    </rPh>
    <rPh sb="10" eb="12">
      <t>リュウイ</t>
    </rPh>
    <rPh sb="14" eb="16">
      <t>セコウ</t>
    </rPh>
    <rPh sb="23" eb="25">
      <t>カクニン</t>
    </rPh>
    <phoneticPr fontId="3"/>
  </si>
  <si>
    <t>⑤石礫、根株等の除去は仕様書に定めたとおり実施していることが確認できる。</t>
    <rPh sb="1" eb="2">
      <t>イシ</t>
    </rPh>
    <rPh sb="2" eb="3">
      <t>レキ</t>
    </rPh>
    <rPh sb="4" eb="5">
      <t>ネ</t>
    </rPh>
    <rPh sb="5" eb="6">
      <t>カブ</t>
    </rPh>
    <rPh sb="6" eb="7">
      <t>トウ</t>
    </rPh>
    <rPh sb="8" eb="10">
      <t>ジョキョ</t>
    </rPh>
    <rPh sb="11" eb="14">
      <t>シヨウショ</t>
    </rPh>
    <rPh sb="15" eb="16">
      <t>サダ</t>
    </rPh>
    <rPh sb="21" eb="23">
      <t>ジッシ</t>
    </rPh>
    <rPh sb="30" eb="32">
      <t>カクニン</t>
    </rPh>
    <phoneticPr fontId="3"/>
  </si>
  <si>
    <t>⑥表土剥ぎ取り、基盤切盛、畦畔築立、基盤整地、表土整地は仕様書及び設計図書により施工されていることが確認できる。</t>
    <rPh sb="1" eb="3">
      <t>ヒョウド</t>
    </rPh>
    <rPh sb="3" eb="4">
      <t>ハ</t>
    </rPh>
    <rPh sb="5" eb="6">
      <t>ト</t>
    </rPh>
    <rPh sb="8" eb="10">
      <t>キバン</t>
    </rPh>
    <rPh sb="10" eb="11">
      <t>キ</t>
    </rPh>
    <rPh sb="11" eb="12">
      <t>モ</t>
    </rPh>
    <rPh sb="13" eb="15">
      <t>ケイハン</t>
    </rPh>
    <rPh sb="15" eb="16">
      <t>ツ</t>
    </rPh>
    <rPh sb="16" eb="17">
      <t>タ</t>
    </rPh>
    <rPh sb="18" eb="20">
      <t>キバン</t>
    </rPh>
    <rPh sb="20" eb="22">
      <t>セイチ</t>
    </rPh>
    <rPh sb="23" eb="25">
      <t>ヒョウド</t>
    </rPh>
    <rPh sb="25" eb="27">
      <t>セイチ</t>
    </rPh>
    <rPh sb="28" eb="31">
      <t>シヨウショ</t>
    </rPh>
    <rPh sb="31" eb="32">
      <t>オヨ</t>
    </rPh>
    <rPh sb="33" eb="35">
      <t>セッケイ</t>
    </rPh>
    <rPh sb="35" eb="37">
      <t>トショ</t>
    </rPh>
    <rPh sb="40" eb="42">
      <t>セコウ</t>
    </rPh>
    <rPh sb="50" eb="52">
      <t>カクニン</t>
    </rPh>
    <phoneticPr fontId="3"/>
  </si>
  <si>
    <t>⑦進入路について工作に支障がないように施工されていることが確認できる。</t>
    <rPh sb="1" eb="3">
      <t>シンニュウ</t>
    </rPh>
    <rPh sb="3" eb="4">
      <t>ロ</t>
    </rPh>
    <rPh sb="8" eb="10">
      <t>コウサク</t>
    </rPh>
    <rPh sb="11" eb="13">
      <t>シショウ</t>
    </rPh>
    <rPh sb="19" eb="21">
      <t>セコウ</t>
    </rPh>
    <rPh sb="29" eb="31">
      <t>カクニン</t>
    </rPh>
    <phoneticPr fontId="3"/>
  </si>
  <si>
    <t>⑧暗渠排水工は仕様書及び設計図書により施工されていることが確認できる。</t>
    <rPh sb="1" eb="2">
      <t>アン</t>
    </rPh>
    <rPh sb="2" eb="3">
      <t>キョ</t>
    </rPh>
    <rPh sb="3" eb="5">
      <t>ハイスイ</t>
    </rPh>
    <rPh sb="5" eb="6">
      <t>コウ</t>
    </rPh>
    <rPh sb="7" eb="10">
      <t>シヨウショ</t>
    </rPh>
    <rPh sb="10" eb="11">
      <t>オヨ</t>
    </rPh>
    <rPh sb="12" eb="14">
      <t>セッケイ</t>
    </rPh>
    <rPh sb="14" eb="16">
      <t>トショ</t>
    </rPh>
    <rPh sb="19" eb="21">
      <t>セコウ</t>
    </rPh>
    <rPh sb="29" eb="31">
      <t>カクニン</t>
    </rPh>
    <phoneticPr fontId="3"/>
  </si>
  <si>
    <t>⑨用・排水路の縦断勾配等について、ほ場面標高等を考慮して施工されていることが確認できる。</t>
    <rPh sb="1" eb="2">
      <t>ヨウ</t>
    </rPh>
    <rPh sb="3" eb="6">
      <t>ハイスイロ</t>
    </rPh>
    <rPh sb="7" eb="9">
      <t>ジュウダン</t>
    </rPh>
    <rPh sb="9" eb="11">
      <t>コウバイ</t>
    </rPh>
    <rPh sb="11" eb="12">
      <t>トウ</t>
    </rPh>
    <rPh sb="18" eb="19">
      <t>ジョウ</t>
    </rPh>
    <rPh sb="19" eb="20">
      <t>メン</t>
    </rPh>
    <rPh sb="20" eb="22">
      <t>ヒョウコウ</t>
    </rPh>
    <rPh sb="22" eb="23">
      <t>トウ</t>
    </rPh>
    <rPh sb="24" eb="26">
      <t>コウリョ</t>
    </rPh>
    <rPh sb="28" eb="30">
      <t>セコウ</t>
    </rPh>
    <rPh sb="38" eb="40">
      <t>カクニン</t>
    </rPh>
    <phoneticPr fontId="3"/>
  </si>
  <si>
    <t>⑩用・排水路の施工基面が平滑に仕上げられていることが確認できる。</t>
    <rPh sb="1" eb="2">
      <t>ヨウ</t>
    </rPh>
    <rPh sb="3" eb="6">
      <t>ハイスイロ</t>
    </rPh>
    <rPh sb="7" eb="9">
      <t>セコウ</t>
    </rPh>
    <rPh sb="9" eb="11">
      <t>キメン</t>
    </rPh>
    <rPh sb="12" eb="14">
      <t>ヘイカツ</t>
    </rPh>
    <rPh sb="15" eb="17">
      <t>シア</t>
    </rPh>
    <rPh sb="26" eb="28">
      <t>カクニン</t>
    </rPh>
    <phoneticPr fontId="3"/>
  </si>
  <si>
    <t>⑫構造物側面の埋め戻しについては、仕様書に示す条件により締め固めが実施されていることが確認できる。</t>
    <rPh sb="1" eb="4">
      <t>コウゾウブツ</t>
    </rPh>
    <rPh sb="4" eb="6">
      <t>ソクメン</t>
    </rPh>
    <rPh sb="7" eb="8">
      <t>ウ</t>
    </rPh>
    <rPh sb="9" eb="10">
      <t>モド</t>
    </rPh>
    <rPh sb="17" eb="20">
      <t>シヨウショ</t>
    </rPh>
    <rPh sb="21" eb="22">
      <t>シメ</t>
    </rPh>
    <rPh sb="23" eb="25">
      <t>ジョウケン</t>
    </rPh>
    <rPh sb="28" eb="29">
      <t>シ</t>
    </rPh>
    <rPh sb="30" eb="31">
      <t>ガタ</t>
    </rPh>
    <rPh sb="33" eb="35">
      <t>ジッシ</t>
    </rPh>
    <rPh sb="43" eb="45">
      <t>カクニン</t>
    </rPh>
    <phoneticPr fontId="3"/>
  </si>
  <si>
    <t>④防災施設を施工計画のとおり施工していることが確認できる。</t>
    <rPh sb="1" eb="3">
      <t>ボウサイ</t>
    </rPh>
    <rPh sb="3" eb="5">
      <t>シセツ</t>
    </rPh>
    <rPh sb="6" eb="8">
      <t>セコウ</t>
    </rPh>
    <rPh sb="8" eb="10">
      <t>ケイカク</t>
    </rPh>
    <rPh sb="14" eb="16">
      <t>セコウ</t>
    </rPh>
    <rPh sb="23" eb="25">
      <t>カクニン</t>
    </rPh>
    <phoneticPr fontId="3"/>
  </si>
  <si>
    <t>⑤抜根、排根は仕様書及び設計図書により施工されていることが確認できる。</t>
    <rPh sb="1" eb="3">
      <t>バッコン</t>
    </rPh>
    <rPh sb="4" eb="5">
      <t>ハイ</t>
    </rPh>
    <rPh sb="5" eb="6">
      <t>ネ</t>
    </rPh>
    <rPh sb="7" eb="10">
      <t>シヨウショ</t>
    </rPh>
    <rPh sb="10" eb="11">
      <t>オヨ</t>
    </rPh>
    <rPh sb="12" eb="14">
      <t>セッケイ</t>
    </rPh>
    <rPh sb="14" eb="16">
      <t>トショ</t>
    </rPh>
    <rPh sb="19" eb="21">
      <t>セコウ</t>
    </rPh>
    <rPh sb="29" eb="31">
      <t>カクニン</t>
    </rPh>
    <phoneticPr fontId="3"/>
  </si>
  <si>
    <t>⑥代開物処理は、関係法令により施工していることが確認できる。</t>
    <rPh sb="1" eb="2">
      <t>ダイ</t>
    </rPh>
    <rPh sb="2" eb="4">
      <t>カイブツ</t>
    </rPh>
    <rPh sb="4" eb="6">
      <t>ショリ</t>
    </rPh>
    <rPh sb="8" eb="10">
      <t>カンケイ</t>
    </rPh>
    <rPh sb="10" eb="12">
      <t>ホウレイ</t>
    </rPh>
    <rPh sb="15" eb="17">
      <t>セコウ</t>
    </rPh>
    <rPh sb="24" eb="26">
      <t>カクニン</t>
    </rPh>
    <phoneticPr fontId="3"/>
  </si>
  <si>
    <t>⑦基盤造成、法面植生、雑物及び石礫除去、耕起は仕様書及び設計図書により施工されていることが確認できる。</t>
    <rPh sb="1" eb="3">
      <t>キバン</t>
    </rPh>
    <rPh sb="3" eb="5">
      <t>ゾウセイ</t>
    </rPh>
    <rPh sb="6" eb="8">
      <t>ノリメン</t>
    </rPh>
    <rPh sb="8" eb="10">
      <t>ショクセイ</t>
    </rPh>
    <rPh sb="11" eb="13">
      <t>ザツブツ</t>
    </rPh>
    <rPh sb="13" eb="14">
      <t>オヨ</t>
    </rPh>
    <rPh sb="15" eb="16">
      <t>イシ</t>
    </rPh>
    <rPh sb="16" eb="17">
      <t>レキ</t>
    </rPh>
    <rPh sb="17" eb="19">
      <t>ジョキョ</t>
    </rPh>
    <rPh sb="20" eb="21">
      <t>タガヤ</t>
    </rPh>
    <rPh sb="21" eb="22">
      <t>オ</t>
    </rPh>
    <rPh sb="23" eb="26">
      <t>シヨウショ</t>
    </rPh>
    <rPh sb="26" eb="27">
      <t>オヨ</t>
    </rPh>
    <rPh sb="28" eb="30">
      <t>セッケイ</t>
    </rPh>
    <rPh sb="30" eb="32">
      <t>トショ</t>
    </rPh>
    <rPh sb="35" eb="37">
      <t>セコウ</t>
    </rPh>
    <rPh sb="45" eb="47">
      <t>カクニン</t>
    </rPh>
    <phoneticPr fontId="3"/>
  </si>
  <si>
    <t>⑨砕石は適切な耕土の水分状態の時に行い、土壌改良資材との効率的な混合が図られていることが確認できる。</t>
    <rPh sb="1" eb="3">
      <t>サイセキ</t>
    </rPh>
    <rPh sb="4" eb="6">
      <t>テキセツ</t>
    </rPh>
    <rPh sb="7" eb="9">
      <t>コウド</t>
    </rPh>
    <rPh sb="10" eb="12">
      <t>スイブン</t>
    </rPh>
    <rPh sb="12" eb="14">
      <t>ジョウタイ</t>
    </rPh>
    <rPh sb="15" eb="16">
      <t>トキ</t>
    </rPh>
    <rPh sb="17" eb="18">
      <t>オコナ</t>
    </rPh>
    <rPh sb="20" eb="22">
      <t>ドジョウ</t>
    </rPh>
    <rPh sb="22" eb="24">
      <t>カイリョウ</t>
    </rPh>
    <rPh sb="24" eb="26">
      <t>シザイ</t>
    </rPh>
    <rPh sb="28" eb="31">
      <t>コウリツテキ</t>
    </rPh>
    <rPh sb="32" eb="34">
      <t>コンゴウ</t>
    </rPh>
    <rPh sb="35" eb="36">
      <t>ハカ</t>
    </rPh>
    <rPh sb="44" eb="46">
      <t>カクニン</t>
    </rPh>
    <phoneticPr fontId="3"/>
  </si>
  <si>
    <t>⑧土壌改良資材の撒布は仕様書及び設計図書により施工されていることが確認できる。</t>
    <rPh sb="1" eb="3">
      <t>ドジョウ</t>
    </rPh>
    <rPh sb="3" eb="5">
      <t>カイリョウ</t>
    </rPh>
    <rPh sb="5" eb="7">
      <t>シザイ</t>
    </rPh>
    <rPh sb="8" eb="10">
      <t>サンプ</t>
    </rPh>
    <rPh sb="11" eb="14">
      <t>シヨウショ</t>
    </rPh>
    <rPh sb="14" eb="15">
      <t>オヨ</t>
    </rPh>
    <rPh sb="16" eb="18">
      <t>セッケイ</t>
    </rPh>
    <rPh sb="18" eb="20">
      <t>トショ</t>
    </rPh>
    <rPh sb="23" eb="25">
      <t>セコウ</t>
    </rPh>
    <rPh sb="33" eb="35">
      <t>カクニン</t>
    </rPh>
    <phoneticPr fontId="3"/>
  </si>
  <si>
    <t>②土量配分計画が適切に実施されていることが確認できる。</t>
    <rPh sb="1" eb="3">
      <t>ドリョウ</t>
    </rPh>
    <rPh sb="3" eb="5">
      <t>ハイブン</t>
    </rPh>
    <rPh sb="5" eb="7">
      <t>ケイカク</t>
    </rPh>
    <rPh sb="8" eb="10">
      <t>テキセツ</t>
    </rPh>
    <rPh sb="11" eb="13">
      <t>ジッシ</t>
    </rPh>
    <rPh sb="21" eb="23">
      <t>カクニン</t>
    </rPh>
    <phoneticPr fontId="3"/>
  </si>
  <si>
    <t>③土工が適切に施工されていることが確認できる。</t>
    <rPh sb="1" eb="3">
      <t>ドコウ</t>
    </rPh>
    <rPh sb="4" eb="6">
      <t>テキセツ</t>
    </rPh>
    <rPh sb="7" eb="9">
      <t>セコウ</t>
    </rPh>
    <rPh sb="17" eb="19">
      <t>カクニン</t>
    </rPh>
    <phoneticPr fontId="3"/>
  </si>
  <si>
    <t>⑦ブロックマット等の固定方法が適切であることが確認できる（固定ピン、連結具等）。</t>
    <phoneticPr fontId="3"/>
  </si>
  <si>
    <t>①仕様書等で定められた品質管理が実施されていることが確認できる。</t>
    <rPh sb="1" eb="4">
      <t>シヨウショ</t>
    </rPh>
    <rPh sb="4" eb="5">
      <t>トウ</t>
    </rPh>
    <rPh sb="6" eb="7">
      <t>サダ</t>
    </rPh>
    <rPh sb="11" eb="13">
      <t>ヒンシツ</t>
    </rPh>
    <rPh sb="13" eb="15">
      <t>カンリ</t>
    </rPh>
    <rPh sb="16" eb="18">
      <t>ジッシ</t>
    </rPh>
    <rPh sb="26" eb="28">
      <t>カクニン</t>
    </rPh>
    <phoneticPr fontId="3"/>
  </si>
  <si>
    <t>④仕様書等で示す条件により締固めが実施されている確認できる。</t>
    <rPh sb="1" eb="3">
      <t>シヨウ</t>
    </rPh>
    <rPh sb="3" eb="4">
      <t>ショ</t>
    </rPh>
    <rPh sb="4" eb="5">
      <t>トウ</t>
    </rPh>
    <rPh sb="6" eb="7">
      <t>シメ</t>
    </rPh>
    <rPh sb="8" eb="10">
      <t>ジョウケン</t>
    </rPh>
    <rPh sb="13" eb="15">
      <t>シメカタ</t>
    </rPh>
    <rPh sb="17" eb="19">
      <t>ジッシ</t>
    </rPh>
    <rPh sb="24" eb="26">
      <t>カクニン</t>
    </rPh>
    <phoneticPr fontId="3"/>
  </si>
  <si>
    <t>⑨素地調整の場合、第１種ケレン後４時間以内に金属前処理塗装を行っていることが確認できる。</t>
    <rPh sb="1" eb="3">
      <t>ソジ</t>
    </rPh>
    <rPh sb="3" eb="5">
      <t>チョウセイ</t>
    </rPh>
    <rPh sb="6" eb="8">
      <t>バアイ</t>
    </rPh>
    <rPh sb="9" eb="10">
      <t>ダイ</t>
    </rPh>
    <rPh sb="11" eb="12">
      <t>シュ</t>
    </rPh>
    <rPh sb="15" eb="16">
      <t>アト</t>
    </rPh>
    <rPh sb="17" eb="19">
      <t>ジカン</t>
    </rPh>
    <rPh sb="19" eb="21">
      <t>イナイ</t>
    </rPh>
    <rPh sb="22" eb="24">
      <t>キンゾク</t>
    </rPh>
    <rPh sb="24" eb="25">
      <t>マエ</t>
    </rPh>
    <rPh sb="25" eb="27">
      <t>ショリ</t>
    </rPh>
    <rPh sb="27" eb="29">
      <t>トソウ</t>
    </rPh>
    <rPh sb="30" eb="31">
      <t>オコナ</t>
    </rPh>
    <rPh sb="38" eb="40">
      <t>カクニン</t>
    </rPh>
    <phoneticPr fontId="3"/>
  </si>
  <si>
    <t>⑨土砂処分における運搬途中で漏出がないように施工していることが確認できる。</t>
    <rPh sb="1" eb="3">
      <t>ドシャ</t>
    </rPh>
    <rPh sb="3" eb="5">
      <t>ショブン</t>
    </rPh>
    <rPh sb="9" eb="11">
      <t>ウンパン</t>
    </rPh>
    <rPh sb="11" eb="13">
      <t>トチュウ</t>
    </rPh>
    <rPh sb="14" eb="16">
      <t>ロウシュツ</t>
    </rPh>
    <rPh sb="22" eb="24">
      <t>セコウ</t>
    </rPh>
    <rPh sb="31" eb="33">
      <t>カクニン</t>
    </rPh>
    <phoneticPr fontId="3"/>
  </si>
  <si>
    <t>⑩浚渫工又は床掘工について仕様書に定められた施工上の注意事項が守られていることが確認できる。</t>
    <rPh sb="1" eb="3">
      <t>シュンセツ</t>
    </rPh>
    <rPh sb="3" eb="4">
      <t>コウ</t>
    </rPh>
    <rPh sb="4" eb="5">
      <t>マタ</t>
    </rPh>
    <rPh sb="6" eb="8">
      <t>トコボリ</t>
    </rPh>
    <rPh sb="8" eb="9">
      <t>コウ</t>
    </rPh>
    <rPh sb="13" eb="16">
      <t>シヨウショ</t>
    </rPh>
    <rPh sb="17" eb="18">
      <t>サダ</t>
    </rPh>
    <rPh sb="22" eb="24">
      <t>セコウ</t>
    </rPh>
    <rPh sb="24" eb="25">
      <t>ジョウ</t>
    </rPh>
    <rPh sb="26" eb="28">
      <t>チュウイ</t>
    </rPh>
    <rPh sb="28" eb="30">
      <t>ジコウ</t>
    </rPh>
    <rPh sb="31" eb="32">
      <t>マモ</t>
    </rPh>
    <rPh sb="40" eb="42">
      <t>カクニン</t>
    </rPh>
    <phoneticPr fontId="3"/>
  </si>
  <si>
    <t>⑪潮位及び潮流、波浪等の状況を十分把握して施工されていることが確認できる。</t>
    <rPh sb="1" eb="3">
      <t>チョウイ</t>
    </rPh>
    <rPh sb="3" eb="4">
      <t>オヨ</t>
    </rPh>
    <rPh sb="5" eb="7">
      <t>チョウリュウ</t>
    </rPh>
    <rPh sb="8" eb="10">
      <t>ハロウ</t>
    </rPh>
    <rPh sb="10" eb="11">
      <t>トウ</t>
    </rPh>
    <rPh sb="12" eb="14">
      <t>ジョウキョウ</t>
    </rPh>
    <rPh sb="15" eb="17">
      <t>ジュウブン</t>
    </rPh>
    <rPh sb="17" eb="19">
      <t>ハアク</t>
    </rPh>
    <rPh sb="21" eb="23">
      <t>セコウ</t>
    </rPh>
    <rPh sb="31" eb="33">
      <t>カクニン</t>
    </rPh>
    <phoneticPr fontId="3"/>
  </si>
  <si>
    <t>⑫土質改良を適切に行っていることが記録で確認できる。</t>
    <rPh sb="1" eb="3">
      <t>ドシツ</t>
    </rPh>
    <rPh sb="3" eb="5">
      <t>カイリョウ</t>
    </rPh>
    <rPh sb="6" eb="8">
      <t>テキセツ</t>
    </rPh>
    <rPh sb="9" eb="10">
      <t>オコナ</t>
    </rPh>
    <rPh sb="17" eb="19">
      <t>キロク</t>
    </rPh>
    <rPh sb="20" eb="22">
      <t>カクニン</t>
    </rPh>
    <phoneticPr fontId="3"/>
  </si>
  <si>
    <t>⑬土捨場土量に制約がある場合、適切な土量で、許容範囲に精度よく平坦に仕上がっていることが確認できる。</t>
    <rPh sb="1" eb="3">
      <t>ドス</t>
    </rPh>
    <rPh sb="3" eb="4">
      <t>バ</t>
    </rPh>
    <rPh sb="4" eb="6">
      <t>ドリョウ</t>
    </rPh>
    <rPh sb="7" eb="9">
      <t>セイヤク</t>
    </rPh>
    <rPh sb="12" eb="14">
      <t>バアイ</t>
    </rPh>
    <rPh sb="15" eb="17">
      <t>テキセツ</t>
    </rPh>
    <rPh sb="18" eb="20">
      <t>ドリョウ</t>
    </rPh>
    <rPh sb="22" eb="24">
      <t>キョヨウ</t>
    </rPh>
    <rPh sb="24" eb="26">
      <t>ハンイ</t>
    </rPh>
    <rPh sb="27" eb="29">
      <t>セイド</t>
    </rPh>
    <rPh sb="31" eb="33">
      <t>ヘイタン</t>
    </rPh>
    <rPh sb="34" eb="36">
      <t>シア</t>
    </rPh>
    <rPh sb="44" eb="46">
      <t>カクニン</t>
    </rPh>
    <phoneticPr fontId="3"/>
  </si>
  <si>
    <t>⑭土捨場に制約がなく、深掘しても周辺構造物に影響がない場合、今後の埋没も考慮し、深く平坦に仕上がっていることが確認できる。</t>
    <rPh sb="1" eb="3">
      <t>ドス</t>
    </rPh>
    <rPh sb="3" eb="4">
      <t>バ</t>
    </rPh>
    <rPh sb="5" eb="7">
      <t>セイヤク</t>
    </rPh>
    <rPh sb="11" eb="12">
      <t>フカ</t>
    </rPh>
    <rPh sb="12" eb="13">
      <t>クツ</t>
    </rPh>
    <rPh sb="16" eb="18">
      <t>シュウヘン</t>
    </rPh>
    <rPh sb="18" eb="21">
      <t>コウゾウブツ</t>
    </rPh>
    <rPh sb="22" eb="24">
      <t>エイキョウ</t>
    </rPh>
    <rPh sb="27" eb="29">
      <t>バアイ</t>
    </rPh>
    <rPh sb="30" eb="32">
      <t>コンゴ</t>
    </rPh>
    <rPh sb="33" eb="35">
      <t>マイボツ</t>
    </rPh>
    <rPh sb="36" eb="38">
      <t>コウリョ</t>
    </rPh>
    <rPh sb="40" eb="41">
      <t>フカ</t>
    </rPh>
    <rPh sb="42" eb="44">
      <t>ヘイタン</t>
    </rPh>
    <rPh sb="45" eb="47">
      <t>シア</t>
    </rPh>
    <rPh sb="55" eb="57">
      <t>カクニン</t>
    </rPh>
    <phoneticPr fontId="3"/>
  </si>
  <si>
    <t>⑮浚渫・床掘時に濁り防止に十分注意して、漏出がないように施工していることが確認できる。</t>
    <rPh sb="1" eb="3">
      <t>シュンセツ</t>
    </rPh>
    <rPh sb="4" eb="6">
      <t>トコボリ</t>
    </rPh>
    <rPh sb="6" eb="7">
      <t>ジ</t>
    </rPh>
    <rPh sb="8" eb="9">
      <t>ニゴ</t>
    </rPh>
    <rPh sb="10" eb="12">
      <t>ボウシ</t>
    </rPh>
    <rPh sb="13" eb="15">
      <t>ジュウブン</t>
    </rPh>
    <rPh sb="15" eb="17">
      <t>チュウイ</t>
    </rPh>
    <rPh sb="20" eb="22">
      <t>ロウシュツ</t>
    </rPh>
    <rPh sb="28" eb="30">
      <t>セコウ</t>
    </rPh>
    <rPh sb="37" eb="39">
      <t>カクニン</t>
    </rPh>
    <phoneticPr fontId="3"/>
  </si>
  <si>
    <t>⑯浚渫工又は床掘工において、作業現場の土質条件、海象条件、周辺海域の利用状況を考慮して、効果的作業が可能な作業船を選定していることが確認できる。</t>
    <rPh sb="1" eb="3">
      <t>シュンセツ</t>
    </rPh>
    <rPh sb="3" eb="4">
      <t>コウ</t>
    </rPh>
    <rPh sb="4" eb="5">
      <t>マタ</t>
    </rPh>
    <rPh sb="6" eb="8">
      <t>トコボリ</t>
    </rPh>
    <rPh sb="8" eb="9">
      <t>コウ</t>
    </rPh>
    <rPh sb="14" eb="16">
      <t>サギョウ</t>
    </rPh>
    <rPh sb="16" eb="18">
      <t>ゲンバ</t>
    </rPh>
    <rPh sb="19" eb="21">
      <t>ドシツ</t>
    </rPh>
    <rPh sb="21" eb="23">
      <t>ジョウケン</t>
    </rPh>
    <rPh sb="24" eb="26">
      <t>カイショウ</t>
    </rPh>
    <rPh sb="26" eb="28">
      <t>ジョウケン</t>
    </rPh>
    <rPh sb="29" eb="31">
      <t>シュウヘン</t>
    </rPh>
    <rPh sb="31" eb="33">
      <t>カイイキ</t>
    </rPh>
    <rPh sb="34" eb="36">
      <t>リヨウ</t>
    </rPh>
    <rPh sb="36" eb="38">
      <t>ジョウキョウ</t>
    </rPh>
    <rPh sb="39" eb="41">
      <t>コウリョ</t>
    </rPh>
    <rPh sb="44" eb="47">
      <t>コウカテキ</t>
    </rPh>
    <rPh sb="47" eb="49">
      <t>サギョウ</t>
    </rPh>
    <rPh sb="50" eb="52">
      <t>カノウ</t>
    </rPh>
    <rPh sb="53" eb="55">
      <t>サギョウ</t>
    </rPh>
    <rPh sb="55" eb="56">
      <t>セン</t>
    </rPh>
    <rPh sb="57" eb="59">
      <t>センテイ</t>
    </rPh>
    <rPh sb="66" eb="68">
      <t>カクニン</t>
    </rPh>
    <phoneticPr fontId="3"/>
  </si>
  <si>
    <t>⑰土砂運搬において、施工の効率、周辺海域の利用状況を考慮して、土砂の運搬経路を決定していることが確認できる。</t>
    <rPh sb="1" eb="3">
      <t>ドシャ</t>
    </rPh>
    <rPh sb="3" eb="5">
      <t>ウンパン</t>
    </rPh>
    <rPh sb="10" eb="12">
      <t>セコウ</t>
    </rPh>
    <rPh sb="13" eb="15">
      <t>コウリツ</t>
    </rPh>
    <rPh sb="16" eb="18">
      <t>シュウヘン</t>
    </rPh>
    <rPh sb="18" eb="20">
      <t>カイイキ</t>
    </rPh>
    <rPh sb="21" eb="23">
      <t>リヨウ</t>
    </rPh>
    <rPh sb="23" eb="25">
      <t>ジョウキョウ</t>
    </rPh>
    <rPh sb="26" eb="28">
      <t>コウリョ</t>
    </rPh>
    <rPh sb="31" eb="33">
      <t>ドシャ</t>
    </rPh>
    <rPh sb="34" eb="36">
      <t>ウンパン</t>
    </rPh>
    <rPh sb="36" eb="38">
      <t>ケイロ</t>
    </rPh>
    <rPh sb="39" eb="41">
      <t>ケッテイ</t>
    </rPh>
    <rPh sb="48" eb="50">
      <t>カクニン</t>
    </rPh>
    <phoneticPr fontId="3"/>
  </si>
  <si>
    <t>⑱床掘工において、底面、法面の施工で出来形の許容範囲を超えた場合、置換材と同等以上の材料で埋戻しを行っていることが確認できる。</t>
    <rPh sb="1" eb="3">
      <t>トコボリ</t>
    </rPh>
    <rPh sb="3" eb="4">
      <t>コウ</t>
    </rPh>
    <rPh sb="9" eb="11">
      <t>テイメン</t>
    </rPh>
    <rPh sb="12" eb="14">
      <t>ノリメン</t>
    </rPh>
    <rPh sb="15" eb="17">
      <t>セコウ</t>
    </rPh>
    <rPh sb="18" eb="21">
      <t>デキガタ</t>
    </rPh>
    <rPh sb="22" eb="24">
      <t>キョヨウ</t>
    </rPh>
    <rPh sb="24" eb="26">
      <t>ハンイ</t>
    </rPh>
    <rPh sb="27" eb="28">
      <t>コ</t>
    </rPh>
    <rPh sb="30" eb="32">
      <t>バアイ</t>
    </rPh>
    <rPh sb="33" eb="35">
      <t>チカン</t>
    </rPh>
    <rPh sb="35" eb="36">
      <t>ザイ</t>
    </rPh>
    <rPh sb="37" eb="39">
      <t>ドウトウ</t>
    </rPh>
    <rPh sb="39" eb="41">
      <t>イジョウ</t>
    </rPh>
    <rPh sb="42" eb="44">
      <t>ザイリョウ</t>
    </rPh>
    <rPh sb="45" eb="46">
      <t>ウ</t>
    </rPh>
    <rPh sb="46" eb="47">
      <t>モド</t>
    </rPh>
    <rPh sb="49" eb="50">
      <t>オコナ</t>
    </rPh>
    <rPh sb="57" eb="59">
      <t>カクニン</t>
    </rPh>
    <phoneticPr fontId="3"/>
  </si>
  <si>
    <t>⑲置換材の規格・品質が試験成績表等（現物照合を含む）で確認できる。</t>
    <rPh sb="1" eb="3">
      <t>チカン</t>
    </rPh>
    <rPh sb="3" eb="4">
      <t>ザイ</t>
    </rPh>
    <rPh sb="5" eb="7">
      <t>キカク</t>
    </rPh>
    <rPh sb="8" eb="10">
      <t>ヒンシツ</t>
    </rPh>
    <rPh sb="11" eb="13">
      <t>シケン</t>
    </rPh>
    <rPh sb="13" eb="15">
      <t>セイセキ</t>
    </rPh>
    <rPh sb="15" eb="16">
      <t>ヒョウ</t>
    </rPh>
    <rPh sb="16" eb="17">
      <t>トウ</t>
    </rPh>
    <rPh sb="18" eb="20">
      <t>ゲンブツ</t>
    </rPh>
    <rPh sb="20" eb="22">
      <t>ショウゴウ</t>
    </rPh>
    <rPh sb="23" eb="24">
      <t>フク</t>
    </rPh>
    <rPh sb="27" eb="29">
      <t>カクニン</t>
    </rPh>
    <phoneticPr fontId="3"/>
  </si>
  <si>
    <t>⑳砲弾等の爆発物が発見された場合、関係機関への報告が速やかになされていることが確認できる。</t>
    <rPh sb="1" eb="3">
      <t>ホウダン</t>
    </rPh>
    <rPh sb="3" eb="4">
      <t>トウ</t>
    </rPh>
    <rPh sb="5" eb="8">
      <t>バクハツブツ</t>
    </rPh>
    <rPh sb="9" eb="11">
      <t>ハッケン</t>
    </rPh>
    <rPh sb="14" eb="16">
      <t>バアイ</t>
    </rPh>
    <rPh sb="17" eb="19">
      <t>カンケイ</t>
    </rPh>
    <rPh sb="19" eb="21">
      <t>キカン</t>
    </rPh>
    <rPh sb="23" eb="25">
      <t>ホウコク</t>
    </rPh>
    <rPh sb="26" eb="27">
      <t>スミ</t>
    </rPh>
    <rPh sb="39" eb="41">
      <t>カクニン</t>
    </rPh>
    <phoneticPr fontId="3"/>
  </si>
  <si>
    <t>27-2 港湾工事(浚渫工事)</t>
    <rPh sb="5" eb="7">
      <t>コウワン</t>
    </rPh>
    <rPh sb="7" eb="9">
      <t>コウジ</t>
    </rPh>
    <rPh sb="8" eb="9">
      <t>ゴト</t>
    </rPh>
    <rPh sb="10" eb="12">
      <t>シュンセツ</t>
    </rPh>
    <rPh sb="12" eb="14">
      <t>コウジ</t>
    </rPh>
    <phoneticPr fontId="3"/>
  </si>
  <si>
    <t>27-1 港湾工事(海岸築造工事)</t>
    <rPh sb="5" eb="7">
      <t>コウワン</t>
    </rPh>
    <rPh sb="7" eb="9">
      <t>コウジ</t>
    </rPh>
    <rPh sb="8" eb="9">
      <t>ゴト</t>
    </rPh>
    <rPh sb="10" eb="12">
      <t>カイガン</t>
    </rPh>
    <rPh sb="12" eb="14">
      <t>チクゾウ</t>
    </rPh>
    <rPh sb="14" eb="16">
      <t>コウジ</t>
    </rPh>
    <phoneticPr fontId="3"/>
  </si>
  <si>
    <t>⑬土捨場土量に制約がある場合、適切な土量で許容範囲に精度よく平坦に仕上がっていることが確認できる。</t>
    <rPh sb="1" eb="3">
      <t>ドス</t>
    </rPh>
    <rPh sb="3" eb="4">
      <t>バ</t>
    </rPh>
    <rPh sb="4" eb="6">
      <t>ドリョウ</t>
    </rPh>
    <rPh sb="7" eb="9">
      <t>セイヤク</t>
    </rPh>
    <rPh sb="12" eb="14">
      <t>バアイ</t>
    </rPh>
    <rPh sb="15" eb="17">
      <t>テキセツ</t>
    </rPh>
    <rPh sb="18" eb="20">
      <t>ドリョウ</t>
    </rPh>
    <rPh sb="21" eb="23">
      <t>キョヨウ</t>
    </rPh>
    <rPh sb="23" eb="25">
      <t>ハンイ</t>
    </rPh>
    <rPh sb="26" eb="28">
      <t>セイド</t>
    </rPh>
    <rPh sb="30" eb="32">
      <t>ヘイタン</t>
    </rPh>
    <rPh sb="33" eb="35">
      <t>シア</t>
    </rPh>
    <rPh sb="43" eb="45">
      <t>カクニン</t>
    </rPh>
    <phoneticPr fontId="3"/>
  </si>
  <si>
    <t>27-2 港湾工事（浚渫工事）</t>
    <rPh sb="5" eb="7">
      <t>コウワン</t>
    </rPh>
    <rPh sb="7" eb="9">
      <t>コウジ</t>
    </rPh>
    <rPh sb="10" eb="12">
      <t>シュンセツ</t>
    </rPh>
    <rPh sb="12" eb="14">
      <t>コウジ</t>
    </rPh>
    <phoneticPr fontId="3"/>
  </si>
  <si>
    <t>22改良材料の品質管理を適切に行っていることが記録で確認できる。</t>
    <rPh sb="2" eb="4">
      <t>カイリョウ</t>
    </rPh>
    <rPh sb="4" eb="6">
      <t>ザイリョウ</t>
    </rPh>
    <rPh sb="7" eb="9">
      <t>ヒンシツ</t>
    </rPh>
    <rPh sb="9" eb="11">
      <t>カンリ</t>
    </rPh>
    <rPh sb="12" eb="14">
      <t>テキセツ</t>
    </rPh>
    <rPh sb="15" eb="16">
      <t>オコナ</t>
    </rPh>
    <rPh sb="23" eb="25">
      <t>キロク</t>
    </rPh>
    <rPh sb="26" eb="28">
      <t>カクニン</t>
    </rPh>
    <phoneticPr fontId="3"/>
  </si>
  <si>
    <t>23浮泥を巻き込まないよう置換材を投入していることが確認できる。</t>
    <rPh sb="2" eb="3">
      <t>ウ</t>
    </rPh>
    <rPh sb="3" eb="4">
      <t>ドロ</t>
    </rPh>
    <rPh sb="5" eb="6">
      <t>マ</t>
    </rPh>
    <rPh sb="7" eb="8">
      <t>コ</t>
    </rPh>
    <rPh sb="13" eb="15">
      <t>チカン</t>
    </rPh>
    <rPh sb="15" eb="16">
      <t>ザイ</t>
    </rPh>
    <rPh sb="17" eb="19">
      <t>トウニュウ</t>
    </rPh>
    <rPh sb="26" eb="28">
      <t>カクニン</t>
    </rPh>
    <phoneticPr fontId="3"/>
  </si>
  <si>
    <t>24サンドドレーン・砕石ドレーン・サンドコンパクションパイル及びロッドコンパクションが連続した一様な形状・品質に施工されていることが打込記録等により確認できる。</t>
    <rPh sb="10" eb="12">
      <t>サイセキ</t>
    </rPh>
    <rPh sb="30" eb="31">
      <t>オヨ</t>
    </rPh>
    <rPh sb="43" eb="45">
      <t>レンゾク</t>
    </rPh>
    <rPh sb="47" eb="49">
      <t>イチヨウ</t>
    </rPh>
    <rPh sb="50" eb="52">
      <t>ケイジョウ</t>
    </rPh>
    <rPh sb="53" eb="55">
      <t>ヒンシツ</t>
    </rPh>
    <rPh sb="56" eb="58">
      <t>セコウ</t>
    </rPh>
    <rPh sb="66" eb="67">
      <t>ウ</t>
    </rPh>
    <rPh sb="67" eb="68">
      <t>コ</t>
    </rPh>
    <rPh sb="68" eb="70">
      <t>キロク</t>
    </rPh>
    <rPh sb="70" eb="71">
      <t>トウ</t>
    </rPh>
    <rPh sb="74" eb="76">
      <t>カクニン</t>
    </rPh>
    <phoneticPr fontId="3"/>
  </si>
  <si>
    <t>25ペーパードレーンが計画深度まで破損なく正常に形成されていることが打込記録等により確認できるとともに、打設を完了したペーパードレーンの頭部が保護され、排水効果が維持されていることが確認できる。</t>
    <rPh sb="11" eb="13">
      <t>ケイカク</t>
    </rPh>
    <rPh sb="13" eb="15">
      <t>シンド</t>
    </rPh>
    <rPh sb="17" eb="19">
      <t>ハソン</t>
    </rPh>
    <rPh sb="21" eb="23">
      <t>セイジョウ</t>
    </rPh>
    <rPh sb="24" eb="26">
      <t>ケイセイ</t>
    </rPh>
    <rPh sb="34" eb="35">
      <t>ウ</t>
    </rPh>
    <rPh sb="35" eb="36">
      <t>コ</t>
    </rPh>
    <rPh sb="36" eb="38">
      <t>キロク</t>
    </rPh>
    <rPh sb="38" eb="39">
      <t>トウ</t>
    </rPh>
    <rPh sb="42" eb="44">
      <t>カクニン</t>
    </rPh>
    <rPh sb="52" eb="54">
      <t>ダセツ</t>
    </rPh>
    <rPh sb="55" eb="57">
      <t>カンリョウ</t>
    </rPh>
    <rPh sb="68" eb="70">
      <t>トウブ</t>
    </rPh>
    <rPh sb="71" eb="73">
      <t>ホゴ</t>
    </rPh>
    <rPh sb="76" eb="78">
      <t>ハイスイ</t>
    </rPh>
    <rPh sb="78" eb="80">
      <t>コウカ</t>
    </rPh>
    <rPh sb="81" eb="83">
      <t>イジ</t>
    </rPh>
    <rPh sb="91" eb="93">
      <t>カクニン</t>
    </rPh>
    <phoneticPr fontId="3"/>
  </si>
  <si>
    <t>26深層混合処理の打込記録等から、仕様書に定められている事項が確認できる。</t>
    <rPh sb="2" eb="4">
      <t>シンソウ</t>
    </rPh>
    <rPh sb="4" eb="6">
      <t>コンゴウ</t>
    </rPh>
    <rPh sb="6" eb="8">
      <t>ショリ</t>
    </rPh>
    <rPh sb="9" eb="10">
      <t>ウ</t>
    </rPh>
    <rPh sb="10" eb="11">
      <t>コ</t>
    </rPh>
    <rPh sb="11" eb="13">
      <t>キロク</t>
    </rPh>
    <rPh sb="13" eb="14">
      <t>トウ</t>
    </rPh>
    <rPh sb="17" eb="20">
      <t>シヨウショ</t>
    </rPh>
    <rPh sb="21" eb="22">
      <t>サダ</t>
    </rPh>
    <rPh sb="28" eb="30">
      <t>ジコウ</t>
    </rPh>
    <rPh sb="31" eb="33">
      <t>カクニン</t>
    </rPh>
    <phoneticPr fontId="3"/>
  </si>
  <si>
    <t>27前記以外の改良方法について、記録から仕様書に定められている事項が確認できる。</t>
    <rPh sb="2" eb="4">
      <t>ゼンキ</t>
    </rPh>
    <rPh sb="4" eb="6">
      <t>イガイ</t>
    </rPh>
    <rPh sb="7" eb="9">
      <t>カイリョウ</t>
    </rPh>
    <rPh sb="9" eb="11">
      <t>ホウホウ</t>
    </rPh>
    <rPh sb="16" eb="18">
      <t>キロク</t>
    </rPh>
    <rPh sb="20" eb="23">
      <t>シヨウショ</t>
    </rPh>
    <rPh sb="24" eb="25">
      <t>サダ</t>
    </rPh>
    <rPh sb="31" eb="33">
      <t>ジコウ</t>
    </rPh>
    <rPh sb="34" eb="36">
      <t>カクニン</t>
    </rPh>
    <phoneticPr fontId="3"/>
  </si>
  <si>
    <t>28盛上り土の状況確認及び管理を適切に行っていることが記録で確認できる。</t>
    <rPh sb="2" eb="3">
      <t>モ</t>
    </rPh>
    <rPh sb="3" eb="4">
      <t>ア</t>
    </rPh>
    <rPh sb="5" eb="6">
      <t>ツチ</t>
    </rPh>
    <rPh sb="7" eb="9">
      <t>ジョウキョウ</t>
    </rPh>
    <rPh sb="9" eb="11">
      <t>カクニン</t>
    </rPh>
    <rPh sb="11" eb="12">
      <t>オヨ</t>
    </rPh>
    <rPh sb="13" eb="15">
      <t>カンリ</t>
    </rPh>
    <rPh sb="16" eb="18">
      <t>テキセツ</t>
    </rPh>
    <rPh sb="19" eb="20">
      <t>オコナ</t>
    </rPh>
    <rPh sb="27" eb="29">
      <t>キロク</t>
    </rPh>
    <rPh sb="30" eb="32">
      <t>カクニン</t>
    </rPh>
    <phoneticPr fontId="3"/>
  </si>
  <si>
    <t>29捨石、被覆石等の石材は、扁平細長ではなく、風化倒壊の恐れがないものが使用されていることが確認できる。</t>
    <rPh sb="2" eb="3">
      <t>ス</t>
    </rPh>
    <rPh sb="3" eb="4">
      <t>イシ</t>
    </rPh>
    <rPh sb="5" eb="7">
      <t>ヒフク</t>
    </rPh>
    <rPh sb="7" eb="8">
      <t>イシ</t>
    </rPh>
    <rPh sb="8" eb="9">
      <t>トウ</t>
    </rPh>
    <rPh sb="10" eb="12">
      <t>セキザイ</t>
    </rPh>
    <rPh sb="14" eb="16">
      <t>ヘンペイ</t>
    </rPh>
    <rPh sb="16" eb="18">
      <t>ホソナガ</t>
    </rPh>
    <rPh sb="23" eb="25">
      <t>フウカ</t>
    </rPh>
    <rPh sb="25" eb="27">
      <t>トウカイ</t>
    </rPh>
    <rPh sb="28" eb="29">
      <t>オソ</t>
    </rPh>
    <rPh sb="36" eb="38">
      <t>シヨウ</t>
    </rPh>
    <rPh sb="46" eb="48">
      <t>カクニン</t>
    </rPh>
    <phoneticPr fontId="3"/>
  </si>
  <si>
    <t>30施工面から浮泥の品質の害となるものを除去してから施工されていることが確認できる。</t>
    <rPh sb="2" eb="4">
      <t>セコウ</t>
    </rPh>
    <rPh sb="4" eb="5">
      <t>メン</t>
    </rPh>
    <rPh sb="7" eb="8">
      <t>ウ</t>
    </rPh>
    <rPh sb="8" eb="9">
      <t>ドロ</t>
    </rPh>
    <rPh sb="10" eb="12">
      <t>ヒンシツ</t>
    </rPh>
    <rPh sb="13" eb="14">
      <t>ガイ</t>
    </rPh>
    <rPh sb="20" eb="22">
      <t>ジョキョ</t>
    </rPh>
    <rPh sb="26" eb="28">
      <t>セコウ</t>
    </rPh>
    <rPh sb="36" eb="38">
      <t>カクニン</t>
    </rPh>
    <phoneticPr fontId="3"/>
  </si>
  <si>
    <t>31マットの施工が平滑に仕上げられていることが記録により確認できる。</t>
    <rPh sb="6" eb="8">
      <t>セコウ</t>
    </rPh>
    <rPh sb="9" eb="11">
      <t>ヘイカツ</t>
    </rPh>
    <rPh sb="12" eb="14">
      <t>シア</t>
    </rPh>
    <rPh sb="23" eb="25">
      <t>キロク</t>
    </rPh>
    <rPh sb="28" eb="30">
      <t>カクニン</t>
    </rPh>
    <phoneticPr fontId="3"/>
  </si>
  <si>
    <t>32捨石、被覆及び根固め石の施工が平滑に仕上げられていることが記録により確認できる。</t>
    <rPh sb="2" eb="3">
      <t>ス</t>
    </rPh>
    <rPh sb="3" eb="4">
      <t>イシ</t>
    </rPh>
    <rPh sb="5" eb="7">
      <t>ヒフク</t>
    </rPh>
    <rPh sb="7" eb="8">
      <t>オヨ</t>
    </rPh>
    <rPh sb="9" eb="11">
      <t>ネガタ</t>
    </rPh>
    <rPh sb="12" eb="13">
      <t>イシ</t>
    </rPh>
    <rPh sb="14" eb="16">
      <t>セコウ</t>
    </rPh>
    <rPh sb="17" eb="19">
      <t>ヘイカツ</t>
    </rPh>
    <rPh sb="20" eb="22">
      <t>シア</t>
    </rPh>
    <rPh sb="31" eb="33">
      <t>キロク</t>
    </rPh>
    <rPh sb="36" eb="38">
      <t>カクニン</t>
    </rPh>
    <phoneticPr fontId="3"/>
  </si>
  <si>
    <t>34捨石、被覆石など材料の規格・品質が試験成績表等（現物照合を含む）で確認できる。</t>
    <rPh sb="2" eb="3">
      <t>ス</t>
    </rPh>
    <rPh sb="3" eb="4">
      <t>イシ</t>
    </rPh>
    <rPh sb="5" eb="7">
      <t>ヒフク</t>
    </rPh>
    <rPh sb="7" eb="8">
      <t>イシ</t>
    </rPh>
    <rPh sb="10" eb="12">
      <t>ザイリョウ</t>
    </rPh>
    <rPh sb="13" eb="15">
      <t>キカク</t>
    </rPh>
    <rPh sb="16" eb="18">
      <t>ヒンシツ</t>
    </rPh>
    <rPh sb="19" eb="21">
      <t>シケン</t>
    </rPh>
    <rPh sb="21" eb="23">
      <t>セイセキ</t>
    </rPh>
    <rPh sb="23" eb="24">
      <t>ヒョウ</t>
    </rPh>
    <rPh sb="24" eb="25">
      <t>トウ</t>
    </rPh>
    <rPh sb="26" eb="28">
      <t>ゲンブツ</t>
    </rPh>
    <rPh sb="28" eb="30">
      <t>ショウゴウ</t>
    </rPh>
    <rPh sb="31" eb="32">
      <t>フク</t>
    </rPh>
    <rPh sb="35" eb="37">
      <t>カクニン</t>
    </rPh>
    <phoneticPr fontId="3"/>
  </si>
  <si>
    <t>35マットが破損なく所定の幅で重ね合わせられていることが写真記録等により確認できる。</t>
    <rPh sb="6" eb="8">
      <t>ハソン</t>
    </rPh>
    <rPh sb="10" eb="12">
      <t>ショテイ</t>
    </rPh>
    <rPh sb="13" eb="14">
      <t>ハバ</t>
    </rPh>
    <rPh sb="15" eb="16">
      <t>カサ</t>
    </rPh>
    <rPh sb="17" eb="18">
      <t>ア</t>
    </rPh>
    <rPh sb="28" eb="30">
      <t>シャシン</t>
    </rPh>
    <rPh sb="30" eb="32">
      <t>キロク</t>
    </rPh>
    <rPh sb="32" eb="33">
      <t>トウ</t>
    </rPh>
    <rPh sb="36" eb="38">
      <t>カクニン</t>
    </rPh>
    <phoneticPr fontId="3"/>
  </si>
  <si>
    <t>36捨石、被覆及び根固め石がゆるみのないよう堅固に施工され、記録により確認できる。</t>
    <rPh sb="2" eb="3">
      <t>ス</t>
    </rPh>
    <rPh sb="3" eb="4">
      <t>イシ</t>
    </rPh>
    <rPh sb="5" eb="7">
      <t>ヒフク</t>
    </rPh>
    <rPh sb="7" eb="8">
      <t>オヨ</t>
    </rPh>
    <rPh sb="9" eb="11">
      <t>ネガタ</t>
    </rPh>
    <rPh sb="12" eb="13">
      <t>イシ</t>
    </rPh>
    <rPh sb="22" eb="23">
      <t>カタ</t>
    </rPh>
    <rPh sb="23" eb="24">
      <t>コ</t>
    </rPh>
    <rPh sb="25" eb="27">
      <t>セコウ</t>
    </rPh>
    <rPh sb="30" eb="32">
      <t>キロク</t>
    </rPh>
    <rPh sb="35" eb="37">
      <t>カクニン</t>
    </rPh>
    <phoneticPr fontId="3"/>
  </si>
  <si>
    <t>37裏込めが既設構造物及び砂防目地板の破損なく施工され、記録により確認できる。</t>
    <rPh sb="2" eb="4">
      <t>ウラゴ</t>
    </rPh>
    <rPh sb="6" eb="8">
      <t>キセツ</t>
    </rPh>
    <rPh sb="8" eb="11">
      <t>コウゾウブツ</t>
    </rPh>
    <rPh sb="11" eb="12">
      <t>オヨ</t>
    </rPh>
    <rPh sb="13" eb="15">
      <t>サボウ</t>
    </rPh>
    <rPh sb="15" eb="17">
      <t>メジ</t>
    </rPh>
    <rPh sb="17" eb="18">
      <t>イタ</t>
    </rPh>
    <rPh sb="19" eb="21">
      <t>ハソン</t>
    </rPh>
    <rPh sb="23" eb="25">
      <t>セコウ</t>
    </rPh>
    <rPh sb="28" eb="30">
      <t>キロク</t>
    </rPh>
    <rPh sb="33" eb="35">
      <t>カクニン</t>
    </rPh>
    <phoneticPr fontId="3"/>
  </si>
  <si>
    <t>39鋼材の規格・数量がミルシート等（現物照合を含む）で確認できる。</t>
    <rPh sb="2" eb="4">
      <t>コウザイ</t>
    </rPh>
    <rPh sb="5" eb="7">
      <t>キカク</t>
    </rPh>
    <rPh sb="8" eb="10">
      <t>スウリョウ</t>
    </rPh>
    <rPh sb="16" eb="17">
      <t>トウ</t>
    </rPh>
    <rPh sb="18" eb="20">
      <t>ゲンブツ</t>
    </rPh>
    <rPh sb="20" eb="22">
      <t>ショウゴウ</t>
    </rPh>
    <rPh sb="23" eb="24">
      <t>フク</t>
    </rPh>
    <rPh sb="27" eb="29">
      <t>カクニンネイシ</t>
    </rPh>
    <phoneticPr fontId="3"/>
  </si>
  <si>
    <t>40鋼材の保管にあたり、変形及び塗覆装面に損傷を与えないよう、適切に処置されていることが確認できる。</t>
    <rPh sb="2" eb="4">
      <t>コウザイ</t>
    </rPh>
    <rPh sb="5" eb="7">
      <t>ホカン</t>
    </rPh>
    <rPh sb="12" eb="14">
      <t>ヘンケイ</t>
    </rPh>
    <rPh sb="14" eb="15">
      <t>オヨ</t>
    </rPh>
    <rPh sb="16" eb="19">
      <t>トフクソウ</t>
    </rPh>
    <rPh sb="19" eb="20">
      <t>メン</t>
    </rPh>
    <rPh sb="21" eb="23">
      <t>ソンショウ</t>
    </rPh>
    <rPh sb="24" eb="25">
      <t>アタ</t>
    </rPh>
    <rPh sb="31" eb="33">
      <t>テキセツ</t>
    </rPh>
    <rPh sb="34" eb="36">
      <t>ショチ</t>
    </rPh>
    <rPh sb="44" eb="46">
      <t>カクニン</t>
    </rPh>
    <phoneticPr fontId="3"/>
  </si>
  <si>
    <t>41杭及び矢板に損傷及び補修痕がなく施工されていることが確認できる。</t>
    <rPh sb="2" eb="3">
      <t>クイ</t>
    </rPh>
    <rPh sb="3" eb="4">
      <t>オヨ</t>
    </rPh>
    <rPh sb="5" eb="7">
      <t>ヤイタ</t>
    </rPh>
    <rPh sb="8" eb="10">
      <t>ソンショウ</t>
    </rPh>
    <rPh sb="10" eb="11">
      <t>オヨ</t>
    </rPh>
    <rPh sb="12" eb="14">
      <t>ホシュウ</t>
    </rPh>
    <rPh sb="14" eb="15">
      <t>アト</t>
    </rPh>
    <rPh sb="18" eb="20">
      <t>セコウ</t>
    </rPh>
    <rPh sb="28" eb="30">
      <t>カクニン</t>
    </rPh>
    <phoneticPr fontId="3"/>
  </si>
  <si>
    <t>42杭及び矢板の打止めの施工管理方法が整備され、かつ記録が確認できる。</t>
    <rPh sb="2" eb="3">
      <t>クイ</t>
    </rPh>
    <rPh sb="3" eb="4">
      <t>オヨ</t>
    </rPh>
    <rPh sb="5" eb="7">
      <t>ヤイタ</t>
    </rPh>
    <rPh sb="8" eb="9">
      <t>ウ</t>
    </rPh>
    <rPh sb="9" eb="10">
      <t>ド</t>
    </rPh>
    <rPh sb="12" eb="14">
      <t>セコウ</t>
    </rPh>
    <rPh sb="14" eb="16">
      <t>カンリ</t>
    </rPh>
    <rPh sb="16" eb="18">
      <t>ホウホウ</t>
    </rPh>
    <rPh sb="19" eb="21">
      <t>セイビ</t>
    </rPh>
    <rPh sb="26" eb="28">
      <t>キロク</t>
    </rPh>
    <rPh sb="29" eb="31">
      <t>カクニン</t>
    </rPh>
    <phoneticPr fontId="3"/>
  </si>
  <si>
    <t>43腹起し材を全長にわたり規定の水平高さに取り付け、ボルトで十分締め付け矢板壁に密着させていることが確認できる。</t>
    <rPh sb="2" eb="4">
      <t>ハラオコ</t>
    </rPh>
    <rPh sb="5" eb="6">
      <t>ザイ</t>
    </rPh>
    <rPh sb="7" eb="8">
      <t>ゼン</t>
    </rPh>
    <rPh sb="8" eb="9">
      <t>チョウ</t>
    </rPh>
    <rPh sb="13" eb="15">
      <t>キテイ</t>
    </rPh>
    <rPh sb="16" eb="18">
      <t>スイヘイ</t>
    </rPh>
    <rPh sb="18" eb="19">
      <t>タカ</t>
    </rPh>
    <rPh sb="21" eb="22">
      <t>ト</t>
    </rPh>
    <rPh sb="23" eb="24">
      <t>ツ</t>
    </rPh>
    <rPh sb="30" eb="32">
      <t>ジュウブン</t>
    </rPh>
    <rPh sb="32" eb="33">
      <t>シ</t>
    </rPh>
    <rPh sb="34" eb="35">
      <t>ツ</t>
    </rPh>
    <rPh sb="36" eb="38">
      <t>ヤイタ</t>
    </rPh>
    <rPh sb="38" eb="39">
      <t>カベ</t>
    </rPh>
    <rPh sb="40" eb="42">
      <t>ミッチャク</t>
    </rPh>
    <rPh sb="50" eb="52">
      <t>カクニン</t>
    </rPh>
    <phoneticPr fontId="3"/>
  </si>
  <si>
    <t>44タイロッドは隅角部等特別な場合を除き矢板法線に対して直角に設置されていることが確認できる。</t>
    <rPh sb="8" eb="9">
      <t>スミ</t>
    </rPh>
    <rPh sb="9" eb="10">
      <t>カド</t>
    </rPh>
    <rPh sb="10" eb="11">
      <t>ブ</t>
    </rPh>
    <rPh sb="11" eb="12">
      <t>トウ</t>
    </rPh>
    <rPh sb="12" eb="14">
      <t>トクベツ</t>
    </rPh>
    <rPh sb="15" eb="17">
      <t>バアイ</t>
    </rPh>
    <rPh sb="18" eb="19">
      <t>ノゾ</t>
    </rPh>
    <rPh sb="20" eb="22">
      <t>ヤイタ</t>
    </rPh>
    <rPh sb="22" eb="24">
      <t>ホウセン</t>
    </rPh>
    <rPh sb="25" eb="26">
      <t>タイ</t>
    </rPh>
    <rPh sb="28" eb="30">
      <t>チョッカク</t>
    </rPh>
    <rPh sb="31" eb="33">
      <t>セッチ</t>
    </rPh>
    <rPh sb="41" eb="43">
      <t>カクニン</t>
    </rPh>
    <phoneticPr fontId="3"/>
  </si>
  <si>
    <t>45タイワイヤーは隅角部等特別な場合を除き矢板法線に対して直角に設置されていることが確認できる。</t>
    <rPh sb="9" eb="10">
      <t>スミ</t>
    </rPh>
    <rPh sb="10" eb="11">
      <t>カド</t>
    </rPh>
    <rPh sb="11" eb="12">
      <t>ブ</t>
    </rPh>
    <rPh sb="12" eb="13">
      <t>トウ</t>
    </rPh>
    <rPh sb="13" eb="15">
      <t>トクベツ</t>
    </rPh>
    <rPh sb="16" eb="18">
      <t>バアイ</t>
    </rPh>
    <rPh sb="19" eb="20">
      <t>ノゾ</t>
    </rPh>
    <rPh sb="21" eb="23">
      <t>ヤイタ</t>
    </rPh>
    <rPh sb="23" eb="25">
      <t>ホウセン</t>
    </rPh>
    <rPh sb="26" eb="27">
      <t>タイ</t>
    </rPh>
    <rPh sb="29" eb="31">
      <t>チョッカク</t>
    </rPh>
    <rPh sb="32" eb="34">
      <t>セッチ</t>
    </rPh>
    <rPh sb="42" eb="44">
      <t>カクニン</t>
    </rPh>
    <phoneticPr fontId="3"/>
  </si>
  <si>
    <t>46溶接及び切断の品質管理に関して仕様書に定められた事項が確認できる。</t>
    <rPh sb="2" eb="4">
      <t>ヨウセツ</t>
    </rPh>
    <rPh sb="4" eb="5">
      <t>オヨ</t>
    </rPh>
    <rPh sb="6" eb="8">
      <t>セツダン</t>
    </rPh>
    <rPh sb="9" eb="11">
      <t>ヒンシツ</t>
    </rPh>
    <rPh sb="11" eb="13">
      <t>カンリ</t>
    </rPh>
    <rPh sb="14" eb="15">
      <t>カン</t>
    </rPh>
    <rPh sb="17" eb="20">
      <t>シヨウショ</t>
    </rPh>
    <rPh sb="21" eb="22">
      <t>サダ</t>
    </rPh>
    <rPh sb="26" eb="28">
      <t>ジコウ</t>
    </rPh>
    <rPh sb="29" eb="31">
      <t>カクニン</t>
    </rPh>
    <phoneticPr fontId="3"/>
  </si>
  <si>
    <t>47その他　〔理由：</t>
    <rPh sb="7" eb="9">
      <t>リユウ</t>
    </rPh>
    <phoneticPr fontId="3"/>
  </si>
  <si>
    <t>48ケーソン仮置に先立ち仮置場を調査し、仮置作業が所定の位置に異常なく行われていることが確認できる。</t>
    <rPh sb="6" eb="8">
      <t>カリオ</t>
    </rPh>
    <rPh sb="9" eb="11">
      <t>サキダ</t>
    </rPh>
    <rPh sb="12" eb="13">
      <t>カリ</t>
    </rPh>
    <rPh sb="13" eb="14">
      <t>オ</t>
    </rPh>
    <rPh sb="14" eb="15">
      <t>バ</t>
    </rPh>
    <rPh sb="16" eb="18">
      <t>チョウサ</t>
    </rPh>
    <rPh sb="20" eb="22">
      <t>カリオ</t>
    </rPh>
    <rPh sb="22" eb="24">
      <t>サギョウ</t>
    </rPh>
    <rPh sb="25" eb="27">
      <t>ショテイ</t>
    </rPh>
    <rPh sb="28" eb="30">
      <t>イチ</t>
    </rPh>
    <rPh sb="31" eb="33">
      <t>イジョウ</t>
    </rPh>
    <rPh sb="35" eb="36">
      <t>オコナ</t>
    </rPh>
    <rPh sb="44" eb="46">
      <t>カクニン</t>
    </rPh>
    <phoneticPr fontId="3"/>
  </si>
  <si>
    <t>49ケーソン据付に先立ち、気象・海象等を十分調査し、据付作業が所定の精度で行われていることが確認できる。</t>
    <rPh sb="6" eb="7">
      <t>ス</t>
    </rPh>
    <rPh sb="7" eb="8">
      <t>ツ</t>
    </rPh>
    <rPh sb="9" eb="11">
      <t>サキダ</t>
    </rPh>
    <rPh sb="13" eb="15">
      <t>キショウ</t>
    </rPh>
    <rPh sb="16" eb="18">
      <t>カイショウ</t>
    </rPh>
    <rPh sb="18" eb="19">
      <t>トウ</t>
    </rPh>
    <rPh sb="20" eb="22">
      <t>ジュウブン</t>
    </rPh>
    <rPh sb="22" eb="24">
      <t>チョウサ</t>
    </rPh>
    <rPh sb="26" eb="27">
      <t>ス</t>
    </rPh>
    <rPh sb="27" eb="28">
      <t>ツ</t>
    </rPh>
    <rPh sb="28" eb="30">
      <t>サギョウ</t>
    </rPh>
    <rPh sb="31" eb="33">
      <t>ショテイ</t>
    </rPh>
    <rPh sb="34" eb="36">
      <t>セイド</t>
    </rPh>
    <rPh sb="37" eb="38">
      <t>オコナ</t>
    </rPh>
    <rPh sb="46" eb="48">
      <t>カクニン</t>
    </rPh>
    <phoneticPr fontId="3"/>
  </si>
  <si>
    <t>50ケーソン据付等及び中詰においてケーソン及び既設構造物等の破損がなく施工されていることが確認できる。</t>
    <rPh sb="6" eb="7">
      <t>ス</t>
    </rPh>
    <rPh sb="7" eb="8">
      <t>ツ</t>
    </rPh>
    <rPh sb="8" eb="9">
      <t>トウ</t>
    </rPh>
    <rPh sb="9" eb="10">
      <t>オヨ</t>
    </rPh>
    <rPh sb="11" eb="12">
      <t>ナカ</t>
    </rPh>
    <rPh sb="12" eb="13">
      <t>ヅメ</t>
    </rPh>
    <rPh sb="21" eb="22">
      <t>オヨ</t>
    </rPh>
    <rPh sb="23" eb="25">
      <t>キセツ</t>
    </rPh>
    <rPh sb="25" eb="28">
      <t>コウゾウブツ</t>
    </rPh>
    <rPh sb="28" eb="29">
      <t>トウ</t>
    </rPh>
    <rPh sb="30" eb="32">
      <t>ハソン</t>
    </rPh>
    <rPh sb="35" eb="37">
      <t>セコウ</t>
    </rPh>
    <rPh sb="45" eb="47">
      <t>カクニン</t>
    </rPh>
    <phoneticPr fontId="3"/>
  </si>
  <si>
    <t>51コンクリートブロック据付に先立ち、気象・海象等を十分調査し、据付作業が所定の精度で行われていることが確認できる。</t>
    <rPh sb="12" eb="13">
      <t>ス</t>
    </rPh>
    <rPh sb="13" eb="14">
      <t>ツ</t>
    </rPh>
    <rPh sb="15" eb="17">
      <t>サキダ</t>
    </rPh>
    <rPh sb="19" eb="21">
      <t>キショウ</t>
    </rPh>
    <rPh sb="22" eb="24">
      <t>カイショウ</t>
    </rPh>
    <rPh sb="24" eb="25">
      <t>トウ</t>
    </rPh>
    <rPh sb="26" eb="27">
      <t>ジュウ</t>
    </rPh>
    <rPh sb="27" eb="28">
      <t>ブン</t>
    </rPh>
    <rPh sb="28" eb="30">
      <t>チョウサ</t>
    </rPh>
    <rPh sb="32" eb="33">
      <t>ス</t>
    </rPh>
    <rPh sb="33" eb="34">
      <t>ツ</t>
    </rPh>
    <rPh sb="34" eb="36">
      <t>サギョウ</t>
    </rPh>
    <rPh sb="37" eb="39">
      <t>ショテイ</t>
    </rPh>
    <rPh sb="40" eb="42">
      <t>セイド</t>
    </rPh>
    <rPh sb="43" eb="44">
      <t>オコナ</t>
    </rPh>
    <rPh sb="52" eb="54">
      <t>カクニン</t>
    </rPh>
    <phoneticPr fontId="3"/>
  </si>
  <si>
    <t>52ブロック据付等においてブロック及び既設構造物等の破損がなく施工されていることが確認できる。</t>
    <rPh sb="6" eb="7">
      <t>ス</t>
    </rPh>
    <rPh sb="7" eb="8">
      <t>ツ</t>
    </rPh>
    <rPh sb="8" eb="9">
      <t>トウ</t>
    </rPh>
    <rPh sb="17" eb="18">
      <t>オヨ</t>
    </rPh>
    <rPh sb="19" eb="21">
      <t>キセツ</t>
    </rPh>
    <rPh sb="21" eb="24">
      <t>コウゾウブツ</t>
    </rPh>
    <rPh sb="24" eb="25">
      <t>トウ</t>
    </rPh>
    <rPh sb="26" eb="28">
      <t>ハソン</t>
    </rPh>
    <rPh sb="31" eb="33">
      <t>セコウ</t>
    </rPh>
    <rPh sb="41" eb="43">
      <t>カクニン</t>
    </rPh>
    <phoneticPr fontId="3"/>
  </si>
  <si>
    <t>53ケーソンえい航に先立ち、気象・海象を十分調査し、適切な時期を選定していることが確認できる。</t>
    <rPh sb="10" eb="12">
      <t>サキダ</t>
    </rPh>
    <rPh sb="14" eb="16">
      <t>キショウ</t>
    </rPh>
    <rPh sb="17" eb="19">
      <t>カイショウ</t>
    </rPh>
    <rPh sb="20" eb="22">
      <t>ジュウブン</t>
    </rPh>
    <rPh sb="22" eb="24">
      <t>チョウサ</t>
    </rPh>
    <rPh sb="26" eb="28">
      <t>テキセツ</t>
    </rPh>
    <rPh sb="29" eb="31">
      <t>ジキ</t>
    </rPh>
    <rPh sb="32" eb="34">
      <t>センテイ</t>
    </rPh>
    <rPh sb="41" eb="43">
      <t>カクニン</t>
    </rPh>
    <phoneticPr fontId="3"/>
  </si>
  <si>
    <t>54ケーソンえい航に先立ち、上蓋、安全ネット又は吊り足場等を設置し、墜落防止の措置を講じていることが確認できる。</t>
    <rPh sb="10" eb="12">
      <t>サキダ</t>
    </rPh>
    <rPh sb="14" eb="16">
      <t>ウワブタ</t>
    </rPh>
    <rPh sb="17" eb="19">
      <t>アンゼン</t>
    </rPh>
    <rPh sb="22" eb="23">
      <t>マタ</t>
    </rPh>
    <rPh sb="24" eb="25">
      <t>ツ</t>
    </rPh>
    <rPh sb="26" eb="28">
      <t>アシバ</t>
    </rPh>
    <rPh sb="28" eb="29">
      <t>トウ</t>
    </rPh>
    <rPh sb="30" eb="32">
      <t>セッチ</t>
    </rPh>
    <rPh sb="34" eb="36">
      <t>ツイラク</t>
    </rPh>
    <rPh sb="36" eb="38">
      <t>ボウシ</t>
    </rPh>
    <rPh sb="39" eb="41">
      <t>ソチ</t>
    </rPh>
    <rPh sb="42" eb="43">
      <t>コウ</t>
    </rPh>
    <rPh sb="50" eb="52">
      <t>カクニン</t>
    </rPh>
    <phoneticPr fontId="3"/>
  </si>
  <si>
    <t>55ケーソン注水時の隔室の水頭差が１ｍ以内になるように管理されていることが確認できる。</t>
    <rPh sb="6" eb="8">
      <t>チュウスイ</t>
    </rPh>
    <rPh sb="8" eb="9">
      <t>ジ</t>
    </rPh>
    <rPh sb="10" eb="11">
      <t>カク</t>
    </rPh>
    <rPh sb="11" eb="12">
      <t>シツ</t>
    </rPh>
    <rPh sb="13" eb="14">
      <t>ミズ</t>
    </rPh>
    <rPh sb="14" eb="15">
      <t>アタマ</t>
    </rPh>
    <rPh sb="15" eb="16">
      <t>サ</t>
    </rPh>
    <rPh sb="19" eb="21">
      <t>イナイ</t>
    </rPh>
    <rPh sb="27" eb="29">
      <t>カンリ</t>
    </rPh>
    <rPh sb="37" eb="39">
      <t>カクニン</t>
    </rPh>
    <phoneticPr fontId="3"/>
  </si>
  <si>
    <t>56ケーソン仮置き、据付の時期について、仕様書を満足するよう実施されていることが確認できる。</t>
    <rPh sb="6" eb="8">
      <t>カリオ</t>
    </rPh>
    <rPh sb="10" eb="11">
      <t>ス</t>
    </rPh>
    <rPh sb="11" eb="12">
      <t>ツ</t>
    </rPh>
    <rPh sb="13" eb="15">
      <t>ジキ</t>
    </rPh>
    <rPh sb="20" eb="23">
      <t>シヨウショ</t>
    </rPh>
    <rPh sb="24" eb="26">
      <t>マンゾク</t>
    </rPh>
    <rPh sb="30" eb="32">
      <t>ジッシ</t>
    </rPh>
    <rPh sb="40" eb="42">
      <t>カクニン</t>
    </rPh>
    <phoneticPr fontId="3"/>
  </si>
  <si>
    <t>57中詰において海上漏出がないように施工されていることが確認できる。</t>
    <rPh sb="2" eb="3">
      <t>ナカ</t>
    </rPh>
    <rPh sb="3" eb="4">
      <t>ヅ</t>
    </rPh>
    <rPh sb="8" eb="10">
      <t>カイジョウ</t>
    </rPh>
    <rPh sb="10" eb="12">
      <t>ロウシュツ</t>
    </rPh>
    <rPh sb="18" eb="20">
      <t>セコウ</t>
    </rPh>
    <rPh sb="28" eb="30">
      <t>カクニン</t>
    </rPh>
    <phoneticPr fontId="3"/>
  </si>
  <si>
    <t>58設計図書に基づくコンクリートの配合試験及び現場練りコンクリートの場合は試験練りが行われており、適切なコンクリートの規格（強度、Ｗ／Ｃ、最大骨材粒径、塩基総量等）が確認できる。</t>
    <rPh sb="2" eb="4">
      <t>セッケイ</t>
    </rPh>
    <rPh sb="4" eb="6">
      <t>トショ</t>
    </rPh>
    <rPh sb="7" eb="8">
      <t>モト</t>
    </rPh>
    <rPh sb="17" eb="19">
      <t>ハイゴウ</t>
    </rPh>
    <rPh sb="19" eb="21">
      <t>シケン</t>
    </rPh>
    <rPh sb="21" eb="22">
      <t>オヨ</t>
    </rPh>
    <rPh sb="23" eb="25">
      <t>ゲンバ</t>
    </rPh>
    <rPh sb="25" eb="26">
      <t>ネ</t>
    </rPh>
    <rPh sb="34" eb="36">
      <t>バアイ</t>
    </rPh>
    <rPh sb="37" eb="39">
      <t>シケン</t>
    </rPh>
    <rPh sb="39" eb="40">
      <t>ネ</t>
    </rPh>
    <rPh sb="42" eb="43">
      <t>オコナ</t>
    </rPh>
    <rPh sb="49" eb="51">
      <t>テキセツ</t>
    </rPh>
    <rPh sb="59" eb="61">
      <t>キカク</t>
    </rPh>
    <rPh sb="62" eb="64">
      <t>キョウド</t>
    </rPh>
    <rPh sb="69" eb="71">
      <t>サイダイ</t>
    </rPh>
    <rPh sb="71" eb="73">
      <t>コツザイ</t>
    </rPh>
    <rPh sb="73" eb="75">
      <t>リュウケイ</t>
    </rPh>
    <rPh sb="76" eb="77">
      <t>シオ</t>
    </rPh>
    <rPh sb="77" eb="78">
      <t>キ</t>
    </rPh>
    <rPh sb="78" eb="80">
      <t>ソウリョウ</t>
    </rPh>
    <rPh sb="80" eb="81">
      <t>トウ</t>
    </rPh>
    <rPh sb="83" eb="85">
      <t>カクニン</t>
    </rPh>
    <phoneticPr fontId="3"/>
  </si>
  <si>
    <t>59コンクリート打設時の必要な供試体を採取し、強度・スランプ・空気量等を試験した結果が確認できる。</t>
    <rPh sb="8" eb="10">
      <t>ダセツ</t>
    </rPh>
    <rPh sb="10" eb="11">
      <t>ジ</t>
    </rPh>
    <rPh sb="12" eb="14">
      <t>ヒツヨウ</t>
    </rPh>
    <rPh sb="15" eb="16">
      <t>キョウ</t>
    </rPh>
    <rPh sb="19" eb="21">
      <t>サイシュ</t>
    </rPh>
    <rPh sb="23" eb="25">
      <t>キョウド</t>
    </rPh>
    <rPh sb="31" eb="33">
      <t>クウキ</t>
    </rPh>
    <rPh sb="33" eb="34">
      <t>リョウ</t>
    </rPh>
    <rPh sb="34" eb="35">
      <t>トウ</t>
    </rPh>
    <rPh sb="36" eb="38">
      <t>シケン</t>
    </rPh>
    <rPh sb="40" eb="42">
      <t>ケッカ</t>
    </rPh>
    <rPh sb="43" eb="45">
      <t>カクニン</t>
    </rPh>
    <phoneticPr fontId="3"/>
  </si>
  <si>
    <t>60コンクリート供試体が当該現場の供試体であることが確認できる。</t>
    <rPh sb="8" eb="9">
      <t>キョウ</t>
    </rPh>
    <rPh sb="12" eb="14">
      <t>トウガイ</t>
    </rPh>
    <rPh sb="14" eb="16">
      <t>ゲンバ</t>
    </rPh>
    <rPh sb="17" eb="20">
      <t>キョウシタイ</t>
    </rPh>
    <rPh sb="26" eb="28">
      <t>カクニン</t>
    </rPh>
    <phoneticPr fontId="3"/>
  </si>
  <si>
    <t>62コンクリート強度を管理し必要な強度に達した後に型枠、支保工の取り外しを行っていることが確認できる。</t>
    <rPh sb="8" eb="10">
      <t>キョウド</t>
    </rPh>
    <rPh sb="11" eb="13">
      <t>カンリ</t>
    </rPh>
    <rPh sb="14" eb="16">
      <t>ヒツヨウ</t>
    </rPh>
    <rPh sb="17" eb="19">
      <t>キョウド</t>
    </rPh>
    <rPh sb="20" eb="21">
      <t>タッ</t>
    </rPh>
    <rPh sb="23" eb="24">
      <t>アト</t>
    </rPh>
    <rPh sb="25" eb="27">
      <t>カタワク</t>
    </rPh>
    <rPh sb="28" eb="31">
      <t>シホコウ</t>
    </rPh>
    <rPh sb="32" eb="33">
      <t>ト</t>
    </rPh>
    <rPh sb="34" eb="35">
      <t>ハズ</t>
    </rPh>
    <rPh sb="37" eb="38">
      <t>オコナ</t>
    </rPh>
    <rPh sb="45" eb="47">
      <t>カクニン</t>
    </rPh>
    <phoneticPr fontId="3"/>
  </si>
  <si>
    <t>63鉄筋の規格が品質を証明する書類で確認できる。</t>
    <rPh sb="2" eb="4">
      <t>テッキン</t>
    </rPh>
    <rPh sb="5" eb="7">
      <t>キカク</t>
    </rPh>
    <rPh sb="8" eb="10">
      <t>ヒンシツ</t>
    </rPh>
    <rPh sb="11" eb="13">
      <t>ショウメイ</t>
    </rPh>
    <rPh sb="15" eb="17">
      <t>ショルイ</t>
    </rPh>
    <rPh sb="18" eb="20">
      <t>カクニン</t>
    </rPh>
    <phoneticPr fontId="3"/>
  </si>
  <si>
    <t>64鉄筋の引っ張り強度・曲げ強度が試験値で確認できる。</t>
    <rPh sb="2" eb="4">
      <t>テッキン</t>
    </rPh>
    <rPh sb="5" eb="6">
      <t>ヒ</t>
    </rPh>
    <rPh sb="7" eb="8">
      <t>パ</t>
    </rPh>
    <rPh sb="9" eb="11">
      <t>キョウド</t>
    </rPh>
    <rPh sb="12" eb="13">
      <t>マ</t>
    </rPh>
    <rPh sb="14" eb="16">
      <t>キョウド</t>
    </rPh>
    <rPh sb="17" eb="19">
      <t>シケン</t>
    </rPh>
    <rPh sb="19" eb="20">
      <t>アタイ</t>
    </rPh>
    <rPh sb="21" eb="23">
      <t>カクニン</t>
    </rPh>
    <phoneticPr fontId="3"/>
  </si>
  <si>
    <t>65コンクリート打設までさび、どろ、油等の有害物質が鉄筋に付着しないよう保管管理がされていることが確認できる。</t>
    <rPh sb="8" eb="10">
      <t>ダセツ</t>
    </rPh>
    <rPh sb="18" eb="19">
      <t>アブラ</t>
    </rPh>
    <rPh sb="19" eb="20">
      <t>トウ</t>
    </rPh>
    <rPh sb="21" eb="23">
      <t>ユウガイ</t>
    </rPh>
    <rPh sb="23" eb="25">
      <t>ブッシツ</t>
    </rPh>
    <rPh sb="26" eb="28">
      <t>テッキン</t>
    </rPh>
    <rPh sb="29" eb="31">
      <t>フチャク</t>
    </rPh>
    <rPh sb="36" eb="38">
      <t>ホカン</t>
    </rPh>
    <rPh sb="38" eb="40">
      <t>カンリ</t>
    </rPh>
    <rPh sb="49" eb="51">
      <t>カクニン</t>
    </rPh>
    <phoneticPr fontId="3"/>
  </si>
  <si>
    <t>66鉄筋の組立・加工が設計図書を満足したものであることが確認できる。</t>
    <rPh sb="2" eb="4">
      <t>テッキン</t>
    </rPh>
    <rPh sb="5" eb="6">
      <t>ク</t>
    </rPh>
    <rPh sb="6" eb="7">
      <t>タ</t>
    </rPh>
    <rPh sb="8" eb="10">
      <t>カコウ</t>
    </rPh>
    <rPh sb="11" eb="13">
      <t>セッケイ</t>
    </rPh>
    <rPh sb="13" eb="15">
      <t>トショ</t>
    </rPh>
    <rPh sb="16" eb="18">
      <t>マンゾク</t>
    </rPh>
    <rPh sb="28" eb="30">
      <t>カクニン</t>
    </rPh>
    <phoneticPr fontId="3"/>
  </si>
  <si>
    <t>67圧接作業にあたり、作業員の技量確認を行っていることが確認できる。</t>
    <rPh sb="2" eb="4">
      <t>アッセツ</t>
    </rPh>
    <rPh sb="4" eb="6">
      <t>サギョウ</t>
    </rPh>
    <rPh sb="11" eb="14">
      <t>サギョウイン</t>
    </rPh>
    <rPh sb="15" eb="17">
      <t>ギリョウ</t>
    </rPh>
    <rPh sb="17" eb="19">
      <t>カクニン</t>
    </rPh>
    <rPh sb="20" eb="21">
      <t>オコナ</t>
    </rPh>
    <rPh sb="28" eb="30">
      <t>カクニン</t>
    </rPh>
    <phoneticPr fontId="3"/>
  </si>
  <si>
    <t>68スペーサーを適切に配置し、鉄筋のかぶりを確保していることが確認できる。</t>
    <rPh sb="8" eb="10">
      <t>テキセツ</t>
    </rPh>
    <rPh sb="11" eb="13">
      <t>ハイチ</t>
    </rPh>
    <rPh sb="15" eb="17">
      <t>テッキン</t>
    </rPh>
    <rPh sb="22" eb="24">
      <t>カクホ</t>
    </rPh>
    <rPh sb="31" eb="33">
      <t>カクニン</t>
    </rPh>
    <phoneticPr fontId="3"/>
  </si>
  <si>
    <t>69コンクリートの養生が、仕様書に定められた通り行われていることが確認できる。</t>
    <rPh sb="9" eb="11">
      <t>ヨウジョウ</t>
    </rPh>
    <rPh sb="13" eb="16">
      <t>シヨウショ</t>
    </rPh>
    <rPh sb="17" eb="18">
      <t>サダ</t>
    </rPh>
    <rPh sb="22" eb="23">
      <t>トオ</t>
    </rPh>
    <rPh sb="24" eb="25">
      <t>オコナ</t>
    </rPh>
    <rPh sb="33" eb="35">
      <t>カクニン</t>
    </rPh>
    <phoneticPr fontId="3"/>
  </si>
  <si>
    <t>70有害なクラックがない。</t>
    <rPh sb="2" eb="4">
      <t>ユウガイ</t>
    </rPh>
    <phoneticPr fontId="3"/>
  </si>
  <si>
    <t>71その他　〔理由：</t>
    <rPh sb="7" eb="9">
      <t>リユウ</t>
    </rPh>
    <phoneticPr fontId="3"/>
  </si>
  <si>
    <t>③材料の品質確認記録の内容が、適切であることが確認できる。</t>
    <rPh sb="1" eb="3">
      <t>ザイリョウ</t>
    </rPh>
    <rPh sb="4" eb="6">
      <t>ヒンシツ</t>
    </rPh>
    <rPh sb="6" eb="8">
      <t>カクニン</t>
    </rPh>
    <rPh sb="8" eb="10">
      <t>キロク</t>
    </rPh>
    <rPh sb="11" eb="13">
      <t>ナイヨウ</t>
    </rPh>
    <rPh sb="15" eb="17">
      <t>テキセツ</t>
    </rPh>
    <rPh sb="23" eb="25">
      <t>カクニン</t>
    </rPh>
    <phoneticPr fontId="3"/>
  </si>
  <si>
    <t>④品質の確認結果が、分かりやすく整理されていることが確認できる。</t>
    <rPh sb="1" eb="3">
      <t>ヒンシツ</t>
    </rPh>
    <rPh sb="4" eb="6">
      <t>カクニン</t>
    </rPh>
    <rPh sb="6" eb="8">
      <t>ケッカ</t>
    </rPh>
    <rPh sb="10" eb="11">
      <t>ワ</t>
    </rPh>
    <rPh sb="16" eb="18">
      <t>セイリ</t>
    </rPh>
    <rPh sb="26" eb="28">
      <t>カクニン</t>
    </rPh>
    <phoneticPr fontId="3"/>
  </si>
  <si>
    <t>①材料・製品の品質が、製作図等により確認でき、設計図書を満足していることが確認できる。</t>
    <phoneticPr fontId="3"/>
  </si>
  <si>
    <t>②施工の各段階における完了時の試験及び記録の方法が、適切であることが確認できる。</t>
    <phoneticPr fontId="3"/>
  </si>
  <si>
    <t>⑤施工の品質が適切であり、設計図書を満足していることが確認できる。</t>
    <rPh sb="1" eb="3">
      <t>セコウ</t>
    </rPh>
    <rPh sb="4" eb="6">
      <t>ヒンシツ</t>
    </rPh>
    <rPh sb="7" eb="9">
      <t>テキセツ</t>
    </rPh>
    <rPh sb="13" eb="15">
      <t>セッケイ</t>
    </rPh>
    <rPh sb="15" eb="17">
      <t>トショ</t>
    </rPh>
    <rPh sb="18" eb="20">
      <t>マンゾク</t>
    </rPh>
    <rPh sb="27" eb="29">
      <t>カクニン</t>
    </rPh>
    <phoneticPr fontId="3"/>
  </si>
  <si>
    <t>⑥建具、ユニット等の性能及び機能に関する確認方法が適切であり、記録の内容が設計図書を満足していることが確認できる。</t>
    <rPh sb="1" eb="3">
      <t>タテグ</t>
    </rPh>
    <rPh sb="8" eb="9">
      <t>トウ</t>
    </rPh>
    <rPh sb="10" eb="12">
      <t>セイノウ</t>
    </rPh>
    <rPh sb="12" eb="13">
      <t>オヨ</t>
    </rPh>
    <rPh sb="14" eb="16">
      <t>キノウ</t>
    </rPh>
    <rPh sb="17" eb="18">
      <t>カン</t>
    </rPh>
    <rPh sb="20" eb="22">
      <t>カクニン</t>
    </rPh>
    <rPh sb="22" eb="24">
      <t>ホウホウ</t>
    </rPh>
    <rPh sb="25" eb="27">
      <t>テキセツ</t>
    </rPh>
    <rPh sb="31" eb="33">
      <t>キロク</t>
    </rPh>
    <rPh sb="34" eb="36">
      <t>ナイヨウ</t>
    </rPh>
    <rPh sb="37" eb="39">
      <t>セッケイ</t>
    </rPh>
    <rPh sb="39" eb="41">
      <t>トショ</t>
    </rPh>
    <rPh sb="42" eb="44">
      <t>マンゾク</t>
    </rPh>
    <rPh sb="51" eb="53">
      <t>カクニン</t>
    </rPh>
    <phoneticPr fontId="3"/>
  </si>
  <si>
    <t>⑦躯体工事における施工の品質が、施工記録等により確認でき、良好であることが確認できる。</t>
    <rPh sb="1" eb="3">
      <t>クタイ</t>
    </rPh>
    <rPh sb="3" eb="5">
      <t>コウジ</t>
    </rPh>
    <rPh sb="9" eb="11">
      <t>セコウ</t>
    </rPh>
    <rPh sb="12" eb="14">
      <t>ヒンシツ</t>
    </rPh>
    <rPh sb="16" eb="18">
      <t>セコウ</t>
    </rPh>
    <rPh sb="18" eb="20">
      <t>キロク</t>
    </rPh>
    <rPh sb="20" eb="21">
      <t>トウ</t>
    </rPh>
    <rPh sb="24" eb="26">
      <t>カクニン</t>
    </rPh>
    <rPh sb="29" eb="31">
      <t>リョウコウ</t>
    </rPh>
    <rPh sb="37" eb="39">
      <t>カクニン</t>
    </rPh>
    <phoneticPr fontId="3"/>
  </si>
  <si>
    <t>⑧内外仕上げ工事における施工の品質が、施工記録等により確認でき、良好であることが確認できる。</t>
    <rPh sb="1" eb="3">
      <t>ナイガイ</t>
    </rPh>
    <rPh sb="3" eb="5">
      <t>シア</t>
    </rPh>
    <rPh sb="6" eb="8">
      <t>コウジ</t>
    </rPh>
    <rPh sb="12" eb="14">
      <t>セコウ</t>
    </rPh>
    <rPh sb="15" eb="17">
      <t>ヒンシツ</t>
    </rPh>
    <rPh sb="19" eb="21">
      <t>セコウ</t>
    </rPh>
    <rPh sb="21" eb="23">
      <t>キロク</t>
    </rPh>
    <rPh sb="23" eb="24">
      <t>トウ</t>
    </rPh>
    <rPh sb="27" eb="29">
      <t>カクニン</t>
    </rPh>
    <rPh sb="32" eb="34">
      <t>リョウコウ</t>
    </rPh>
    <rPh sb="40" eb="42">
      <t>カクニン</t>
    </rPh>
    <phoneticPr fontId="3"/>
  </si>
  <si>
    <t>⑨その他の工事（躯体・内外仕上げを除く）における施工の品質が、施工記録等により確認でき、良好であることが確認できる。</t>
    <rPh sb="3" eb="4">
      <t>タ</t>
    </rPh>
    <rPh sb="5" eb="7">
      <t>コウジ</t>
    </rPh>
    <rPh sb="8" eb="10">
      <t>クタイ</t>
    </rPh>
    <rPh sb="11" eb="13">
      <t>ナイガイ</t>
    </rPh>
    <rPh sb="13" eb="15">
      <t>シア</t>
    </rPh>
    <rPh sb="17" eb="18">
      <t>ノゾ</t>
    </rPh>
    <rPh sb="24" eb="26">
      <t>セコウ</t>
    </rPh>
    <rPh sb="27" eb="29">
      <t>ヒンシツ</t>
    </rPh>
    <rPh sb="31" eb="33">
      <t>セコウ</t>
    </rPh>
    <rPh sb="33" eb="35">
      <t>キロク</t>
    </rPh>
    <rPh sb="35" eb="36">
      <t>トウ</t>
    </rPh>
    <rPh sb="39" eb="41">
      <t>カクニン</t>
    </rPh>
    <rPh sb="44" eb="46">
      <t>リョウコウ</t>
    </rPh>
    <rPh sb="52" eb="54">
      <t>カクニン</t>
    </rPh>
    <phoneticPr fontId="3"/>
  </si>
  <si>
    <t>⑩不可視部分の品質が、工事写真、施工記録により確認できる。</t>
    <rPh sb="1" eb="4">
      <t>フカシ</t>
    </rPh>
    <rPh sb="4" eb="6">
      <t>ブブン</t>
    </rPh>
    <rPh sb="7" eb="9">
      <t>ヒンシツ</t>
    </rPh>
    <rPh sb="11" eb="13">
      <t>コウジ</t>
    </rPh>
    <rPh sb="13" eb="15">
      <t>シャシン</t>
    </rPh>
    <rPh sb="16" eb="18">
      <t>セコウ</t>
    </rPh>
    <rPh sb="18" eb="20">
      <t>キロク</t>
    </rPh>
    <rPh sb="23" eb="25">
      <t>カクニン</t>
    </rPh>
    <phoneticPr fontId="3"/>
  </si>
  <si>
    <t>⑪中間技術検査や既済検査での工夫や良好な施工の品質が、継続して確認できる。</t>
    <rPh sb="1" eb="3">
      <t>チュウカン</t>
    </rPh>
    <rPh sb="3" eb="5">
      <t>ギジュツ</t>
    </rPh>
    <rPh sb="5" eb="7">
      <t>ケンサ</t>
    </rPh>
    <rPh sb="8" eb="10">
      <t>キサイ</t>
    </rPh>
    <rPh sb="10" eb="12">
      <t>ケンサ</t>
    </rPh>
    <rPh sb="14" eb="16">
      <t>クフウ</t>
    </rPh>
    <rPh sb="17" eb="19">
      <t>リョウコウ</t>
    </rPh>
    <rPh sb="20" eb="22">
      <t>セコウ</t>
    </rPh>
    <rPh sb="23" eb="25">
      <t>ヒンシツ</t>
    </rPh>
    <rPh sb="27" eb="29">
      <t>ケイゾク</t>
    </rPh>
    <rPh sb="31" eb="33">
      <t>カクニン</t>
    </rPh>
    <phoneticPr fontId="3"/>
  </si>
  <si>
    <t>⑫元請として、自社の管理基準やチェックリスト等により適切に品質管理していることが確認できる。</t>
    <rPh sb="1" eb="3">
      <t>モトウケ</t>
    </rPh>
    <rPh sb="7" eb="9">
      <t>ジシャ</t>
    </rPh>
    <rPh sb="10" eb="12">
      <t>カンリ</t>
    </rPh>
    <rPh sb="12" eb="14">
      <t>キジュン</t>
    </rPh>
    <rPh sb="22" eb="23">
      <t>トウ</t>
    </rPh>
    <rPh sb="26" eb="28">
      <t>テキセツ</t>
    </rPh>
    <rPh sb="29" eb="31">
      <t>ヒンシツ</t>
    </rPh>
    <rPh sb="31" eb="33">
      <t>カンリ</t>
    </rPh>
    <rPh sb="40" eb="42">
      <t>カクニン</t>
    </rPh>
    <phoneticPr fontId="3"/>
  </si>
  <si>
    <t>⑬撤去部分に係る資材分別・処理方法が適切に行われたことが書面で確認できる。</t>
    <rPh sb="1" eb="3">
      <t>テッキョ</t>
    </rPh>
    <rPh sb="3" eb="5">
      <t>ブブン</t>
    </rPh>
    <rPh sb="6" eb="7">
      <t>カカ</t>
    </rPh>
    <rPh sb="8" eb="10">
      <t>シザイ</t>
    </rPh>
    <rPh sb="10" eb="12">
      <t>ブンベツ</t>
    </rPh>
    <rPh sb="13" eb="15">
      <t>ショリ</t>
    </rPh>
    <rPh sb="15" eb="17">
      <t>ホウホウ</t>
    </rPh>
    <rPh sb="18" eb="20">
      <t>テキセツ</t>
    </rPh>
    <rPh sb="21" eb="22">
      <t>オコナ</t>
    </rPh>
    <rPh sb="28" eb="30">
      <t>ショメン</t>
    </rPh>
    <rPh sb="31" eb="33">
      <t>カクニン</t>
    </rPh>
    <phoneticPr fontId="3"/>
  </si>
  <si>
    <t>⑭騒音・振動・粉塵等対策を適切に行い、施工されたことが写真等で確認できる。</t>
    <rPh sb="1" eb="3">
      <t>ソウオン</t>
    </rPh>
    <rPh sb="4" eb="6">
      <t>シンドウ</t>
    </rPh>
    <rPh sb="7" eb="9">
      <t>フンジン</t>
    </rPh>
    <rPh sb="9" eb="10">
      <t>トウ</t>
    </rPh>
    <rPh sb="10" eb="12">
      <t>タイサク</t>
    </rPh>
    <rPh sb="13" eb="15">
      <t>テキセツ</t>
    </rPh>
    <rPh sb="16" eb="17">
      <t>オコナ</t>
    </rPh>
    <rPh sb="19" eb="21">
      <t>セコウ</t>
    </rPh>
    <rPh sb="27" eb="29">
      <t>シャシン</t>
    </rPh>
    <rPh sb="29" eb="30">
      <t>トウ</t>
    </rPh>
    <rPh sb="31" eb="33">
      <t>カクニン</t>
    </rPh>
    <phoneticPr fontId="3"/>
  </si>
  <si>
    <t>⑮その他　〔理由：　　　　　　　　　　　　　　　　　　　　　　　　　　　　　　　　　　　　　　　　　　　　　　　　　　　　　　　　　　　　　　　　　　　　　　　〕</t>
    <phoneticPr fontId="3"/>
  </si>
  <si>
    <t>品質の管理に関して、監督員から文書で指示を行い改善された。</t>
    <rPh sb="0" eb="2">
      <t>ヒンシツ</t>
    </rPh>
    <rPh sb="3" eb="5">
      <t>カンリ</t>
    </rPh>
    <rPh sb="6" eb="7">
      <t>カン</t>
    </rPh>
    <rPh sb="10" eb="12">
      <t>カントク</t>
    </rPh>
    <rPh sb="12" eb="13">
      <t>イン</t>
    </rPh>
    <rPh sb="15" eb="17">
      <t>ブンショ</t>
    </rPh>
    <rPh sb="18" eb="20">
      <t>シジ</t>
    </rPh>
    <rPh sb="21" eb="22">
      <t>オコナ</t>
    </rPh>
    <rPh sb="23" eb="25">
      <t>カイゼン</t>
    </rPh>
    <phoneticPr fontId="3"/>
  </si>
  <si>
    <t>特に優れている</t>
    <rPh sb="0" eb="1">
      <t>トク</t>
    </rPh>
    <rPh sb="2" eb="3">
      <t>スグ</t>
    </rPh>
    <phoneticPr fontId="3"/>
  </si>
  <si>
    <t>特に良好である</t>
    <rPh sb="0" eb="1">
      <t>トク</t>
    </rPh>
    <rPh sb="2" eb="4">
      <t>リョウコウ</t>
    </rPh>
    <phoneticPr fontId="3"/>
  </si>
  <si>
    <t>良好である</t>
    <rPh sb="0" eb="2">
      <t>リョウコウ</t>
    </rPh>
    <phoneticPr fontId="3"/>
  </si>
  <si>
    <t>　　評価値が50％以上60％未満・・・・・・・ c</t>
    <rPh sb="2" eb="4">
      <t>ヒョウカ</t>
    </rPh>
    <rPh sb="4" eb="5">
      <t>アタイ</t>
    </rPh>
    <rPh sb="9" eb="11">
      <t>イジョウ</t>
    </rPh>
    <rPh sb="14" eb="16">
      <t>ミマン</t>
    </rPh>
    <phoneticPr fontId="3"/>
  </si>
  <si>
    <t>　　評価値が50％未満　　　　・・・・・・・ d</t>
    <rPh sb="2" eb="4">
      <t>ヒョウカ</t>
    </rPh>
    <rPh sb="4" eb="5">
      <t>アタイ</t>
    </rPh>
    <rPh sb="9" eb="11">
      <t>ミマン</t>
    </rPh>
    <phoneticPr fontId="3"/>
  </si>
  <si>
    <t>←「ｄ」及び「e」評価を加味した総合評定</t>
    <rPh sb="4" eb="5">
      <t>オヨ</t>
    </rPh>
    <rPh sb="9" eb="11">
      <t>ヒョウカ</t>
    </rPh>
    <rPh sb="12" eb="14">
      <t>カミ</t>
    </rPh>
    <rPh sb="16" eb="18">
      <t>ソウゴウ</t>
    </rPh>
    <rPh sb="18" eb="20">
      <t>ヒョウテイ</t>
    </rPh>
    <phoneticPr fontId="3"/>
  </si>
  <si>
    <t>①きめ細かな施工がなされ、取り合いの納まりや端部までの仕上がりが良い。</t>
    <rPh sb="3" eb="4">
      <t>コマ</t>
    </rPh>
    <rPh sb="6" eb="8">
      <t>セコウ</t>
    </rPh>
    <rPh sb="13" eb="14">
      <t>ト</t>
    </rPh>
    <rPh sb="15" eb="16">
      <t>ア</t>
    </rPh>
    <rPh sb="18" eb="19">
      <t>オサ</t>
    </rPh>
    <rPh sb="22" eb="24">
      <t>タンブ</t>
    </rPh>
    <rPh sb="27" eb="29">
      <t>シア</t>
    </rPh>
    <rPh sb="32" eb="33">
      <t>ヨ</t>
    </rPh>
    <phoneticPr fontId="3"/>
  </si>
  <si>
    <t>②関連工事（工種）又は既存部分との調整がなされ、調和が良い仕上がりである。</t>
    <rPh sb="1" eb="3">
      <t>カンレン</t>
    </rPh>
    <rPh sb="3" eb="5">
      <t>コウジ</t>
    </rPh>
    <rPh sb="6" eb="7">
      <t>コウ</t>
    </rPh>
    <rPh sb="7" eb="8">
      <t>タネ</t>
    </rPh>
    <rPh sb="9" eb="10">
      <t>マタ</t>
    </rPh>
    <rPh sb="11" eb="13">
      <t>キソン</t>
    </rPh>
    <rPh sb="13" eb="15">
      <t>ブブン</t>
    </rPh>
    <rPh sb="17" eb="19">
      <t>チョウセイ</t>
    </rPh>
    <rPh sb="24" eb="26">
      <t>チョウワ</t>
    </rPh>
    <rPh sb="27" eb="28">
      <t>ヨ</t>
    </rPh>
    <rPh sb="29" eb="31">
      <t>シア</t>
    </rPh>
    <phoneticPr fontId="3"/>
  </si>
  <si>
    <t>③使い勝手や使用者の安全に対する配慮に優れている。</t>
    <rPh sb="1" eb="2">
      <t>ツカ</t>
    </rPh>
    <rPh sb="3" eb="5">
      <t>ガッテ</t>
    </rPh>
    <rPh sb="6" eb="9">
      <t>シヨウシャ</t>
    </rPh>
    <rPh sb="10" eb="12">
      <t>アンゼン</t>
    </rPh>
    <rPh sb="13" eb="14">
      <t>タイ</t>
    </rPh>
    <rPh sb="16" eb="18">
      <t>ハイリョ</t>
    </rPh>
    <rPh sb="19" eb="20">
      <t>スグ</t>
    </rPh>
    <phoneticPr fontId="3"/>
  </si>
  <si>
    <t>④仕上がりの状態が良好で、作動状態も良好である。</t>
    <rPh sb="1" eb="3">
      <t>シア</t>
    </rPh>
    <rPh sb="6" eb="8">
      <t>ジョウタイ</t>
    </rPh>
    <rPh sb="9" eb="11">
      <t>リョウコウ</t>
    </rPh>
    <rPh sb="13" eb="15">
      <t>サドウ</t>
    </rPh>
    <rPh sb="15" eb="17">
      <t>ジョウタイ</t>
    </rPh>
    <rPh sb="18" eb="20">
      <t>リョウコウ</t>
    </rPh>
    <phoneticPr fontId="3"/>
  </si>
  <si>
    <t>⑤色調が均一であり、色むら等がなく、全体的な美観が良好である。</t>
    <rPh sb="1" eb="3">
      <t>シキチョウ</t>
    </rPh>
    <rPh sb="4" eb="6">
      <t>キンイツ</t>
    </rPh>
    <rPh sb="10" eb="11">
      <t>イロ</t>
    </rPh>
    <rPh sb="13" eb="14">
      <t>トウ</t>
    </rPh>
    <rPh sb="18" eb="21">
      <t>ゼンタイテキ</t>
    </rPh>
    <rPh sb="22" eb="24">
      <t>ビカン</t>
    </rPh>
    <rPh sb="25" eb="27">
      <t>リョウコウ</t>
    </rPh>
    <phoneticPr fontId="3"/>
  </si>
  <si>
    <t>⑦保全に配慮した施工がなされている。</t>
    <rPh sb="1" eb="3">
      <t>ホゼン</t>
    </rPh>
    <rPh sb="4" eb="6">
      <t>ハイリョ</t>
    </rPh>
    <rPh sb="8" eb="10">
      <t>セコウ</t>
    </rPh>
    <phoneticPr fontId="3"/>
  </si>
  <si>
    <t>⑧取り壊し後の整地等の状態及び全体的な美観が良好である。</t>
    <rPh sb="1" eb="2">
      <t>ト</t>
    </rPh>
    <rPh sb="3" eb="4">
      <t>コワ</t>
    </rPh>
    <rPh sb="5" eb="6">
      <t>ゴ</t>
    </rPh>
    <rPh sb="7" eb="9">
      <t>セイチ</t>
    </rPh>
    <rPh sb="9" eb="10">
      <t>トウ</t>
    </rPh>
    <rPh sb="11" eb="13">
      <t>ジョウタイ</t>
    </rPh>
    <rPh sb="13" eb="14">
      <t>オヨ</t>
    </rPh>
    <rPh sb="15" eb="18">
      <t>ゼンタイテキ</t>
    </rPh>
    <rPh sb="19" eb="21">
      <t>ビカン</t>
    </rPh>
    <rPh sb="22" eb="24">
      <t>リョウコウ</t>
    </rPh>
    <phoneticPr fontId="3"/>
  </si>
  <si>
    <t>⑨工事の影響による周辺又は既存部分への埃、汚れ等がなく、清掃が行き届いている。</t>
    <rPh sb="1" eb="3">
      <t>コウジ</t>
    </rPh>
    <rPh sb="4" eb="6">
      <t>エイキョウ</t>
    </rPh>
    <rPh sb="9" eb="11">
      <t>シュウヘン</t>
    </rPh>
    <rPh sb="11" eb="12">
      <t>マタ</t>
    </rPh>
    <rPh sb="13" eb="15">
      <t>キソン</t>
    </rPh>
    <rPh sb="15" eb="17">
      <t>ブブン</t>
    </rPh>
    <rPh sb="19" eb="20">
      <t>ホコリ</t>
    </rPh>
    <rPh sb="21" eb="22">
      <t>ヨゴ</t>
    </rPh>
    <rPh sb="23" eb="24">
      <t>トウ</t>
    </rPh>
    <rPh sb="28" eb="30">
      <t>セイソウ</t>
    </rPh>
    <rPh sb="31" eb="32">
      <t>イ</t>
    </rPh>
    <rPh sb="33" eb="34">
      <t>トド</t>
    </rPh>
    <phoneticPr fontId="3"/>
  </si>
  <si>
    <t>⑪その他　〔理由：　　　　　　　　　　　　　　　　　　　　　　　　　　　　　　　　　　　　　　　　　　　　　　　　　　　　　　　　　　　　　　　　　　　　　　　〕</t>
    <phoneticPr fontId="3"/>
  </si>
  <si>
    <t>⑩地中部分の撤去状況が適切であり、処分すべき残材等がない。</t>
    <rPh sb="1" eb="3">
      <t>チチュウ</t>
    </rPh>
    <rPh sb="3" eb="5">
      <t>ブブン</t>
    </rPh>
    <rPh sb="6" eb="8">
      <t>テッキョ</t>
    </rPh>
    <rPh sb="8" eb="10">
      <t>ジョウキョウ</t>
    </rPh>
    <rPh sb="11" eb="13">
      <t>テキセツ</t>
    </rPh>
    <rPh sb="17" eb="19">
      <t>ショブン</t>
    </rPh>
    <rPh sb="22" eb="23">
      <t>ノコ</t>
    </rPh>
    <rPh sb="24" eb="25">
      <t>トウ</t>
    </rPh>
    <phoneticPr fontId="3"/>
  </si>
  <si>
    <t>①仕様書に定められた施工上の注意事項が守られていることが確認できる。</t>
    <rPh sb="1" eb="4">
      <t>シヨウショ</t>
    </rPh>
    <rPh sb="5" eb="6">
      <t>サダ</t>
    </rPh>
    <rPh sb="10" eb="12">
      <t>セコウ</t>
    </rPh>
    <rPh sb="12" eb="13">
      <t>ジョウ</t>
    </rPh>
    <rPh sb="14" eb="16">
      <t>チュウイ</t>
    </rPh>
    <rPh sb="16" eb="18">
      <t>ジコウ</t>
    </rPh>
    <rPh sb="19" eb="20">
      <t>マモ</t>
    </rPh>
    <rPh sb="28" eb="30">
      <t>カクニン</t>
    </rPh>
    <phoneticPr fontId="3"/>
  </si>
  <si>
    <t>⑦その他　〔理由：</t>
    <rPh sb="3" eb="4">
      <t>タ</t>
    </rPh>
    <rPh sb="6" eb="8">
      <t>リユウ</t>
    </rPh>
    <phoneticPr fontId="3"/>
  </si>
  <si>
    <t>⑧その他　〔理由：</t>
    <rPh sb="3" eb="4">
      <t>タ</t>
    </rPh>
    <rPh sb="6" eb="8">
      <t>リユウ</t>
    </rPh>
    <phoneticPr fontId="3"/>
  </si>
  <si>
    <t>②濁り防止等環境保全に配慮して施工していることが確認できる。</t>
    <rPh sb="1" eb="2">
      <t>ニゴ</t>
    </rPh>
    <rPh sb="3" eb="5">
      <t>ボウシ</t>
    </rPh>
    <rPh sb="5" eb="6">
      <t>トウ</t>
    </rPh>
    <rPh sb="6" eb="8">
      <t>カンキョウ</t>
    </rPh>
    <rPh sb="8" eb="10">
      <t>ホゼン</t>
    </rPh>
    <rPh sb="11" eb="13">
      <t>ハイリョ</t>
    </rPh>
    <rPh sb="15" eb="17">
      <t>セコウ</t>
    </rPh>
    <rPh sb="24" eb="26">
      <t>カクニン</t>
    </rPh>
    <phoneticPr fontId="3"/>
  </si>
  <si>
    <t>③既設構造物に影響のないよう十分検討して施工されていることが確認できる。</t>
    <rPh sb="1" eb="3">
      <t>キセツ</t>
    </rPh>
    <rPh sb="3" eb="6">
      <t>コウゾウブツ</t>
    </rPh>
    <rPh sb="7" eb="9">
      <t>エイキョウ</t>
    </rPh>
    <rPh sb="14" eb="16">
      <t>ジュウブン</t>
    </rPh>
    <rPh sb="16" eb="18">
      <t>ケントウ</t>
    </rPh>
    <rPh sb="20" eb="22">
      <t>セコウ</t>
    </rPh>
    <rPh sb="30" eb="32">
      <t>カクニン</t>
    </rPh>
    <phoneticPr fontId="3"/>
  </si>
  <si>
    <t>④土砂処分における運搬途中で漏出がないよう、必要に応じて土質改良を適切に行っていることが確認できる。</t>
    <rPh sb="1" eb="3">
      <t>ドシャ</t>
    </rPh>
    <rPh sb="3" eb="5">
      <t>ショブン</t>
    </rPh>
    <rPh sb="9" eb="11">
      <t>ウンパン</t>
    </rPh>
    <rPh sb="11" eb="13">
      <t>トチュウ</t>
    </rPh>
    <rPh sb="14" eb="16">
      <t>ロウシュツ</t>
    </rPh>
    <rPh sb="22" eb="24">
      <t>ヒツヨウ</t>
    </rPh>
    <rPh sb="25" eb="26">
      <t>オウ</t>
    </rPh>
    <rPh sb="28" eb="30">
      <t>ドシツ</t>
    </rPh>
    <rPh sb="30" eb="32">
      <t>カイリョウ</t>
    </rPh>
    <rPh sb="33" eb="35">
      <t>テキセツ</t>
    </rPh>
    <rPh sb="36" eb="37">
      <t>オコナ</t>
    </rPh>
    <rPh sb="44" eb="46">
      <t>カクニン</t>
    </rPh>
    <phoneticPr fontId="3"/>
  </si>
  <si>
    <t>⑤作業現場の条件等を考慮して、効果的作業が可能な機械を選定していることが確認できる。</t>
    <rPh sb="1" eb="3">
      <t>サギョウ</t>
    </rPh>
    <rPh sb="3" eb="5">
      <t>ゲンバ</t>
    </rPh>
    <rPh sb="6" eb="8">
      <t>ジョウケン</t>
    </rPh>
    <rPh sb="8" eb="9">
      <t>トウ</t>
    </rPh>
    <rPh sb="10" eb="12">
      <t>コウリョ</t>
    </rPh>
    <rPh sb="15" eb="18">
      <t>コウカテキ</t>
    </rPh>
    <rPh sb="18" eb="20">
      <t>サギョウ</t>
    </rPh>
    <rPh sb="21" eb="23">
      <t>カノウ</t>
    </rPh>
    <rPh sb="24" eb="26">
      <t>キカイ</t>
    </rPh>
    <rPh sb="27" eb="29">
      <t>センテイ</t>
    </rPh>
    <rPh sb="36" eb="38">
      <t>カクニン</t>
    </rPh>
    <phoneticPr fontId="3"/>
  </si>
  <si>
    <t>⑥土砂運搬において、施工の効率、周辺の交通状況等を考慮して運搬経路を決定していることが確認できる。</t>
    <rPh sb="1" eb="3">
      <t>ドシャ</t>
    </rPh>
    <rPh sb="3" eb="5">
      <t>ウンパン</t>
    </rPh>
    <rPh sb="10" eb="12">
      <t>セコウ</t>
    </rPh>
    <rPh sb="13" eb="15">
      <t>コウリツ</t>
    </rPh>
    <rPh sb="16" eb="18">
      <t>シュウヘン</t>
    </rPh>
    <rPh sb="19" eb="21">
      <t>コウツウ</t>
    </rPh>
    <rPh sb="21" eb="23">
      <t>ジョウキョウ</t>
    </rPh>
    <rPh sb="23" eb="24">
      <t>トウ</t>
    </rPh>
    <rPh sb="25" eb="27">
      <t>コウリョ</t>
    </rPh>
    <rPh sb="29" eb="31">
      <t>ウンパン</t>
    </rPh>
    <rPh sb="31" eb="33">
      <t>ケイロ</t>
    </rPh>
    <rPh sb="34" eb="36">
      <t>ケッテイ</t>
    </rPh>
    <rPh sb="43" eb="45">
      <t>カクニン</t>
    </rPh>
    <phoneticPr fontId="3"/>
  </si>
  <si>
    <t>⑤ 建築工事には、解体工事を含む。</t>
    <rPh sb="2" eb="4">
      <t>ケンチク</t>
    </rPh>
    <rPh sb="4" eb="6">
      <t>コウジ</t>
    </rPh>
    <rPh sb="9" eb="11">
      <t>カイタイ</t>
    </rPh>
    <rPh sb="11" eb="13">
      <t>コウジ</t>
    </rPh>
    <rPh sb="14" eb="15">
      <t>フク</t>
    </rPh>
    <phoneticPr fontId="3"/>
  </si>
  <si>
    <t>⑥ 目的物の品質の水準を評価すること。</t>
    <rPh sb="2" eb="5">
      <t>モクテキブツ</t>
    </rPh>
    <rPh sb="6" eb="8">
      <t>ヒンシツ</t>
    </rPh>
    <rPh sb="9" eb="11">
      <t>スイジュン</t>
    </rPh>
    <rPh sb="12" eb="14">
      <t>ヒョウカ</t>
    </rPh>
    <phoneticPr fontId="3"/>
  </si>
  <si>
    <t>⑦ 品質の対象は、「材料、機材」と「施工が完了したもの（システムを含む）」があり、工事目的物の品質及び品質管理に関する各種の記録と設計図書を対比することにより技術的な評価を行う。</t>
    <rPh sb="2" eb="4">
      <t>ヒンシツ</t>
    </rPh>
    <rPh sb="5" eb="7">
      <t>タイショウ</t>
    </rPh>
    <rPh sb="10" eb="12">
      <t>ザイリョウ</t>
    </rPh>
    <rPh sb="13" eb="15">
      <t>キザイ</t>
    </rPh>
    <rPh sb="18" eb="20">
      <t>セコウ</t>
    </rPh>
    <rPh sb="21" eb="23">
      <t>カンリョウ</t>
    </rPh>
    <rPh sb="33" eb="34">
      <t>フク</t>
    </rPh>
    <rPh sb="41" eb="43">
      <t>コウジ</t>
    </rPh>
    <rPh sb="43" eb="46">
      <t>モクテキブツ</t>
    </rPh>
    <rPh sb="47" eb="49">
      <t>ヒンシツ</t>
    </rPh>
    <rPh sb="49" eb="50">
      <t>オヨ</t>
    </rPh>
    <rPh sb="51" eb="53">
      <t>ヒンシツ</t>
    </rPh>
    <rPh sb="53" eb="55">
      <t>カンリ</t>
    </rPh>
    <rPh sb="56" eb="57">
      <t>カン</t>
    </rPh>
    <rPh sb="59" eb="61">
      <t>カクシュ</t>
    </rPh>
    <rPh sb="62" eb="64">
      <t>キロク</t>
    </rPh>
    <rPh sb="65" eb="67">
      <t>セッケイ</t>
    </rPh>
    <rPh sb="67" eb="69">
      <t>トショ</t>
    </rPh>
    <rPh sb="70" eb="72">
      <t>タイヒ</t>
    </rPh>
    <rPh sb="79" eb="82">
      <t>ギジュツテキ</t>
    </rPh>
    <rPh sb="83" eb="85">
      <t>ヒョウカ</t>
    </rPh>
    <rPh sb="86" eb="87">
      <t>オコナ</t>
    </rPh>
    <phoneticPr fontId="3"/>
  </si>
  <si>
    <t>⑥材料・製品の割付や通り等が良く、全体的な出来ばえが良好である。</t>
    <rPh sb="1" eb="3">
      <t>ザイリョウ</t>
    </rPh>
    <rPh sb="4" eb="6">
      <t>セイヒン</t>
    </rPh>
    <rPh sb="7" eb="8">
      <t>ワ</t>
    </rPh>
    <rPh sb="8" eb="9">
      <t>ツ</t>
    </rPh>
    <rPh sb="10" eb="11">
      <t>トオ</t>
    </rPh>
    <rPh sb="12" eb="13">
      <t>トウ</t>
    </rPh>
    <rPh sb="14" eb="15">
      <t>ヨ</t>
    </rPh>
    <rPh sb="17" eb="20">
      <t>ゼンタイテキ</t>
    </rPh>
    <rPh sb="21" eb="23">
      <t>デキ</t>
    </rPh>
    <rPh sb="26" eb="28">
      <t>リョウコウ</t>
    </rPh>
    <phoneticPr fontId="3"/>
  </si>
  <si>
    <t>⑥ 全体的な仕上がり状態、機能を評価する。</t>
    <rPh sb="2" eb="5">
      <t>ゼンタイテキ</t>
    </rPh>
    <rPh sb="6" eb="8">
      <t>シア</t>
    </rPh>
    <rPh sb="10" eb="12">
      <t>ジョウタイ</t>
    </rPh>
    <rPh sb="13" eb="15">
      <t>キノウ</t>
    </rPh>
    <rPh sb="16" eb="18">
      <t>ヒョウカ</t>
    </rPh>
    <phoneticPr fontId="3"/>
  </si>
  <si>
    <t>⑦ 出来ばえの評価は、全体的な仕上がり状態、形状、配置及び関連工事との調和、目的物としての機能などについて、観察、計測等により技術的な評価を行う。</t>
    <rPh sb="2" eb="4">
      <t>デキ</t>
    </rPh>
    <rPh sb="7" eb="9">
      <t>ヒョウカ</t>
    </rPh>
    <rPh sb="11" eb="14">
      <t>ゼンタイテキ</t>
    </rPh>
    <rPh sb="15" eb="17">
      <t>シア</t>
    </rPh>
    <rPh sb="19" eb="21">
      <t>ジョウタイ</t>
    </rPh>
    <rPh sb="22" eb="24">
      <t>ケイジョウ</t>
    </rPh>
    <rPh sb="25" eb="27">
      <t>ハイチ</t>
    </rPh>
    <rPh sb="27" eb="28">
      <t>オヨ</t>
    </rPh>
    <rPh sb="29" eb="31">
      <t>カンレン</t>
    </rPh>
    <rPh sb="31" eb="33">
      <t>コウジ</t>
    </rPh>
    <rPh sb="35" eb="37">
      <t>チョウワ</t>
    </rPh>
    <rPh sb="38" eb="41">
      <t>モクテキブツ</t>
    </rPh>
    <rPh sb="45" eb="47">
      <t>キノウ</t>
    </rPh>
    <rPh sb="54" eb="56">
      <t>カンサツ</t>
    </rPh>
    <rPh sb="57" eb="59">
      <t>ケイソク</t>
    </rPh>
    <rPh sb="59" eb="60">
      <t>トウ</t>
    </rPh>
    <rPh sb="63" eb="66">
      <t>ギジュツテキ</t>
    </rPh>
    <rPh sb="67" eb="69">
      <t>ヒョウカ</t>
    </rPh>
    <rPh sb="70" eb="71">
      <t>オコナ</t>
    </rPh>
    <phoneticPr fontId="3"/>
  </si>
  <si>
    <t xml:space="preserve">別表－３⑩ -2                                                                                                                                                                                </t>
    <rPh sb="0" eb="2">
      <t>ベッピョウ</t>
    </rPh>
    <phoneticPr fontId="3"/>
  </si>
  <si>
    <t>⑤継目部の施工にあたって、付着、水密性を保ち段差がないことが確認できる。</t>
    <rPh sb="1" eb="2">
      <t>ツ</t>
    </rPh>
    <rPh sb="2" eb="3">
      <t>メ</t>
    </rPh>
    <rPh sb="3" eb="4">
      <t>ブ</t>
    </rPh>
    <rPh sb="5" eb="7">
      <t>セコウ</t>
    </rPh>
    <rPh sb="13" eb="15">
      <t>フチャク</t>
    </rPh>
    <rPh sb="16" eb="18">
      <t>スイミツ</t>
    </rPh>
    <rPh sb="18" eb="19">
      <t>セイ</t>
    </rPh>
    <rPh sb="20" eb="21">
      <t>タモ</t>
    </rPh>
    <rPh sb="22" eb="24">
      <t>ダンサ</t>
    </rPh>
    <rPh sb="30" eb="32">
      <t>カクニン</t>
    </rPh>
    <phoneticPr fontId="3"/>
  </si>
  <si>
    <t>⑥側溝蓋、グレーチング等の付帯構造物がゆるみなく固定されている。</t>
    <rPh sb="1" eb="3">
      <t>ソッコウ</t>
    </rPh>
    <rPh sb="3" eb="4">
      <t>フタ</t>
    </rPh>
    <rPh sb="11" eb="12">
      <t>トウ</t>
    </rPh>
    <rPh sb="13" eb="15">
      <t>フタイ</t>
    </rPh>
    <rPh sb="15" eb="18">
      <t>コウゾウブツ</t>
    </rPh>
    <rPh sb="24" eb="26">
      <t>コテイ</t>
    </rPh>
    <phoneticPr fontId="3"/>
  </si>
  <si>
    <t>⑧支持地盤の地耐力が平板載荷試験等で確認されていることが確認できる。</t>
    <rPh sb="1" eb="3">
      <t>シジ</t>
    </rPh>
    <rPh sb="3" eb="5">
      <t>ジバン</t>
    </rPh>
    <rPh sb="6" eb="9">
      <t>チタイリョク</t>
    </rPh>
    <rPh sb="10" eb="12">
      <t>ヘイバン</t>
    </rPh>
    <rPh sb="12" eb="14">
      <t>サイカ</t>
    </rPh>
    <rPh sb="14" eb="16">
      <t>シケン</t>
    </rPh>
    <rPh sb="16" eb="17">
      <t>トウ</t>
    </rPh>
    <rPh sb="18" eb="20">
      <t>カクニン</t>
    </rPh>
    <rPh sb="28" eb="30">
      <t>カクニン</t>
    </rPh>
    <phoneticPr fontId="3"/>
  </si>
  <si>
    <t>⑨目地施工が設計図書に適合し、接合面の付着・水密性が確保されていることが確認できる。</t>
    <rPh sb="1" eb="3">
      <t>メジ</t>
    </rPh>
    <rPh sb="3" eb="5">
      <t>セコウ</t>
    </rPh>
    <rPh sb="6" eb="8">
      <t>セッケイ</t>
    </rPh>
    <rPh sb="8" eb="10">
      <t>トショ</t>
    </rPh>
    <rPh sb="11" eb="13">
      <t>テキゴウ</t>
    </rPh>
    <rPh sb="15" eb="17">
      <t>セツゴウ</t>
    </rPh>
    <rPh sb="17" eb="18">
      <t>メン</t>
    </rPh>
    <rPh sb="19" eb="21">
      <t>フチャク</t>
    </rPh>
    <rPh sb="22" eb="24">
      <t>スイミツ</t>
    </rPh>
    <rPh sb="24" eb="25">
      <t>セイ</t>
    </rPh>
    <rPh sb="26" eb="28">
      <t>カクホ</t>
    </rPh>
    <rPh sb="36" eb="38">
      <t>カクニン</t>
    </rPh>
    <phoneticPr fontId="3"/>
  </si>
  <si>
    <t>⑩調整コンクリートの材質及び施工方法が適切であることが確認できる。</t>
    <rPh sb="1" eb="3">
      <t>チョウセイ</t>
    </rPh>
    <rPh sb="10" eb="12">
      <t>ザイシツ</t>
    </rPh>
    <rPh sb="12" eb="13">
      <t>オヨ</t>
    </rPh>
    <rPh sb="14" eb="16">
      <t>セコウ</t>
    </rPh>
    <rPh sb="16" eb="18">
      <t>ホウホウ</t>
    </rPh>
    <rPh sb="19" eb="21">
      <t>テキセツ</t>
    </rPh>
    <rPh sb="27" eb="29">
      <t>カクニン</t>
    </rPh>
    <phoneticPr fontId="3"/>
  </si>
  <si>
    <t>⑫支持地盤の地耐力が平板載荷試験等で確認されていることが確認できる。</t>
    <rPh sb="1" eb="3">
      <t>シジ</t>
    </rPh>
    <rPh sb="3" eb="5">
      <t>ジバン</t>
    </rPh>
    <rPh sb="6" eb="9">
      <t>チタイリョク</t>
    </rPh>
    <rPh sb="10" eb="12">
      <t>ヘイバン</t>
    </rPh>
    <rPh sb="12" eb="14">
      <t>サイカ</t>
    </rPh>
    <rPh sb="14" eb="16">
      <t>シケン</t>
    </rPh>
    <rPh sb="16" eb="17">
      <t>トウ</t>
    </rPh>
    <rPh sb="18" eb="20">
      <t>カクニン</t>
    </rPh>
    <rPh sb="28" eb="30">
      <t>カクニン</t>
    </rPh>
    <phoneticPr fontId="3"/>
  </si>
  <si>
    <t>⑬裏込材、胴込めコンクリートの充填又は締固めが十分で、空隙が生じていないことが確認できる。</t>
    <rPh sb="1" eb="3">
      <t>ウラゴ</t>
    </rPh>
    <rPh sb="3" eb="4">
      <t>ザイ</t>
    </rPh>
    <rPh sb="5" eb="6">
      <t>ドウ</t>
    </rPh>
    <rPh sb="6" eb="7">
      <t>ゴ</t>
    </rPh>
    <rPh sb="15" eb="17">
      <t>ジュウテン</t>
    </rPh>
    <rPh sb="17" eb="18">
      <t>マタ</t>
    </rPh>
    <rPh sb="19" eb="21">
      <t>シメカタ</t>
    </rPh>
    <rPh sb="23" eb="25">
      <t>ジュウブン</t>
    </rPh>
    <rPh sb="27" eb="29">
      <t>クウゲキ</t>
    </rPh>
    <rPh sb="30" eb="31">
      <t>ショウ</t>
    </rPh>
    <rPh sb="39" eb="41">
      <t>カクニン</t>
    </rPh>
    <phoneticPr fontId="3"/>
  </si>
  <si>
    <t>⑭目地の処理及び施工間隔、また、水抜きパイプの配置及び吸出し防止対策が適切に施工されていることが確認できる。</t>
    <rPh sb="1" eb="3">
      <t>メジ</t>
    </rPh>
    <rPh sb="4" eb="6">
      <t>ショリ</t>
    </rPh>
    <rPh sb="6" eb="7">
      <t>オヨ</t>
    </rPh>
    <rPh sb="8" eb="10">
      <t>セコウ</t>
    </rPh>
    <rPh sb="10" eb="12">
      <t>カンカク</t>
    </rPh>
    <rPh sb="16" eb="18">
      <t>ミズヌ</t>
    </rPh>
    <rPh sb="23" eb="25">
      <t>ハイチ</t>
    </rPh>
    <rPh sb="25" eb="26">
      <t>オヨ</t>
    </rPh>
    <rPh sb="27" eb="29">
      <t>スイダ</t>
    </rPh>
    <rPh sb="30" eb="32">
      <t>ボウシ</t>
    </rPh>
    <rPh sb="32" eb="34">
      <t>タイサク</t>
    </rPh>
    <rPh sb="35" eb="37">
      <t>テキセツ</t>
    </rPh>
    <rPh sb="38" eb="40">
      <t>セコウ</t>
    </rPh>
    <rPh sb="48" eb="50">
      <t>カクニン</t>
    </rPh>
    <phoneticPr fontId="3"/>
  </si>
  <si>
    <t>⑯設計図書で定められたタイバー、ストリップ等の補強材料の設置位置、延長等が資料により確認できる。</t>
    <rPh sb="1" eb="3">
      <t>セッケイ</t>
    </rPh>
    <rPh sb="3" eb="5">
      <t>トショ</t>
    </rPh>
    <rPh sb="6" eb="7">
      <t>サダ</t>
    </rPh>
    <rPh sb="21" eb="22">
      <t>トウ</t>
    </rPh>
    <rPh sb="23" eb="25">
      <t>ホキョウ</t>
    </rPh>
    <rPh sb="25" eb="27">
      <t>ザイリョウ</t>
    </rPh>
    <rPh sb="28" eb="30">
      <t>セッチ</t>
    </rPh>
    <rPh sb="30" eb="32">
      <t>イチ</t>
    </rPh>
    <rPh sb="33" eb="35">
      <t>エンチョウ</t>
    </rPh>
    <rPh sb="35" eb="36">
      <t>トウ</t>
    </rPh>
    <rPh sb="37" eb="39">
      <t>シリョウ</t>
    </rPh>
    <rPh sb="42" eb="44">
      <t>カクニン</t>
    </rPh>
    <phoneticPr fontId="3"/>
  </si>
  <si>
    <t>⑰盛土材料の土質試験を行い、締固めを適切な条件で行っていることが確認できる。</t>
    <rPh sb="1" eb="2">
      <t>モ</t>
    </rPh>
    <rPh sb="2" eb="3">
      <t>ド</t>
    </rPh>
    <rPh sb="3" eb="5">
      <t>ザイリョウ</t>
    </rPh>
    <rPh sb="6" eb="8">
      <t>ドシツ</t>
    </rPh>
    <rPh sb="8" eb="10">
      <t>シケン</t>
    </rPh>
    <rPh sb="11" eb="12">
      <t>オコナ</t>
    </rPh>
    <rPh sb="14" eb="16">
      <t>シメカタ</t>
    </rPh>
    <rPh sb="18" eb="20">
      <t>テキセツ</t>
    </rPh>
    <rPh sb="21" eb="23">
      <t>ジョウケン</t>
    </rPh>
    <rPh sb="24" eb="25">
      <t>オコナ</t>
    </rPh>
    <rPh sb="32" eb="34">
      <t>カクニン</t>
    </rPh>
    <phoneticPr fontId="3"/>
  </si>
  <si>
    <t>⑱設計図書で定められた暗渠排水管等の排水施設の設置位置、断面、延長等が、資料により確認できる。</t>
    <rPh sb="1" eb="3">
      <t>セッケイ</t>
    </rPh>
    <rPh sb="3" eb="5">
      <t>トショ</t>
    </rPh>
    <rPh sb="6" eb="7">
      <t>サダ</t>
    </rPh>
    <rPh sb="11" eb="13">
      <t>アンキョ</t>
    </rPh>
    <rPh sb="13" eb="15">
      <t>ハイスイ</t>
    </rPh>
    <rPh sb="15" eb="16">
      <t>カン</t>
    </rPh>
    <rPh sb="16" eb="17">
      <t>トウ</t>
    </rPh>
    <rPh sb="18" eb="20">
      <t>ハイスイ</t>
    </rPh>
    <rPh sb="20" eb="22">
      <t>シセツ</t>
    </rPh>
    <rPh sb="23" eb="25">
      <t>セッチ</t>
    </rPh>
    <rPh sb="25" eb="27">
      <t>イチ</t>
    </rPh>
    <rPh sb="28" eb="30">
      <t>ダンメン</t>
    </rPh>
    <rPh sb="31" eb="33">
      <t>エンチョウ</t>
    </rPh>
    <rPh sb="33" eb="34">
      <t>トウ</t>
    </rPh>
    <rPh sb="36" eb="38">
      <t>シリョウ</t>
    </rPh>
    <rPh sb="41" eb="43">
      <t>カクニン</t>
    </rPh>
    <phoneticPr fontId="3"/>
  </si>
  <si>
    <t>⑲壁面に接するフィルター材（砕石等）の品質、施工幅及び締固め方法が適切であることが確認できる。</t>
    <rPh sb="1" eb="3">
      <t>ヘキメン</t>
    </rPh>
    <rPh sb="4" eb="5">
      <t>セッ</t>
    </rPh>
    <rPh sb="12" eb="13">
      <t>ザイ</t>
    </rPh>
    <rPh sb="14" eb="16">
      <t>サイセキ</t>
    </rPh>
    <rPh sb="16" eb="17">
      <t>トウ</t>
    </rPh>
    <rPh sb="19" eb="21">
      <t>ヒンシツ</t>
    </rPh>
    <rPh sb="22" eb="24">
      <t>セコウ</t>
    </rPh>
    <rPh sb="24" eb="25">
      <t>ハバ</t>
    </rPh>
    <rPh sb="25" eb="26">
      <t>オヨ</t>
    </rPh>
    <rPh sb="27" eb="29">
      <t>シメカタ</t>
    </rPh>
    <rPh sb="30" eb="32">
      <t>ホウホウ</t>
    </rPh>
    <rPh sb="33" eb="35">
      <t>テキセツ</t>
    </rPh>
    <rPh sb="41" eb="43">
      <t>カクニン</t>
    </rPh>
    <phoneticPr fontId="3"/>
  </si>
  <si>
    <t>　　評価値が９０％以上  　・・・・・・・・・・ a</t>
    <rPh sb="2" eb="4">
      <t>ヒョウカ</t>
    </rPh>
    <rPh sb="4" eb="5">
      <t>アタイ</t>
    </rPh>
    <rPh sb="9" eb="11">
      <t>イジョウ</t>
    </rPh>
    <phoneticPr fontId="3"/>
  </si>
  <si>
    <t>　　評価値が６０％未満　　・・・・・・・・・・ c</t>
    <rPh sb="2" eb="4">
      <t>ヒョウカ</t>
    </rPh>
    <rPh sb="4" eb="5">
      <t>アタイ</t>
    </rPh>
    <rPh sb="9" eb="11">
      <t>ミマン</t>
    </rPh>
    <phoneticPr fontId="3"/>
  </si>
  <si>
    <t>②設備の機能及び性能が、承認図書のとおり確保され、品質の確認ができる。</t>
    <rPh sb="1" eb="3">
      <t>セツビ</t>
    </rPh>
    <rPh sb="4" eb="6">
      <t>キノウ</t>
    </rPh>
    <rPh sb="6" eb="7">
      <t>オヨ</t>
    </rPh>
    <rPh sb="8" eb="10">
      <t>セイノウ</t>
    </rPh>
    <rPh sb="12" eb="14">
      <t>ショウニン</t>
    </rPh>
    <rPh sb="14" eb="16">
      <t>トショ</t>
    </rPh>
    <rPh sb="20" eb="22">
      <t>カクホ</t>
    </rPh>
    <rPh sb="25" eb="27">
      <t>ヒンシツ</t>
    </rPh>
    <rPh sb="28" eb="30">
      <t>カクニン</t>
    </rPh>
    <phoneticPr fontId="3"/>
  </si>
  <si>
    <t>3.出来形及び
　 出来ばえ</t>
    <phoneticPr fontId="3"/>
  </si>
  <si>
    <t>①材料、部品の品質照合の書類（現物照合）が整理され、品質の確認ができる。</t>
    <rPh sb="1" eb="3">
      <t>ザイリョウ</t>
    </rPh>
    <rPh sb="4" eb="6">
      <t>ブヒン</t>
    </rPh>
    <rPh sb="7" eb="9">
      <t>ヒンシツ</t>
    </rPh>
    <rPh sb="9" eb="11">
      <t>ショウゴウ</t>
    </rPh>
    <rPh sb="12" eb="14">
      <t>ショルイ</t>
    </rPh>
    <rPh sb="15" eb="17">
      <t>ゲンブツ</t>
    </rPh>
    <rPh sb="17" eb="19">
      <t>ショウゴウ</t>
    </rPh>
    <rPh sb="21" eb="23">
      <t>セイリ</t>
    </rPh>
    <rPh sb="26" eb="28">
      <t>ヒンシツ</t>
    </rPh>
    <rPh sb="29" eb="31">
      <t>カクニン</t>
    </rPh>
    <phoneticPr fontId="3"/>
  </si>
  <si>
    <t>⑧操作制御整備の安全装置及び保護装置の機能・性能確認試験について、試験書類が整理され、品質の確認ができる。</t>
    <rPh sb="1" eb="3">
      <t>ソウサ</t>
    </rPh>
    <rPh sb="3" eb="5">
      <t>セイギョ</t>
    </rPh>
    <rPh sb="5" eb="7">
      <t>セイビ</t>
    </rPh>
    <rPh sb="8" eb="10">
      <t>アンゼン</t>
    </rPh>
    <rPh sb="10" eb="12">
      <t>ソウチ</t>
    </rPh>
    <rPh sb="12" eb="13">
      <t>オヨ</t>
    </rPh>
    <rPh sb="14" eb="16">
      <t>ホゴ</t>
    </rPh>
    <rPh sb="16" eb="18">
      <t>ソウチ</t>
    </rPh>
    <rPh sb="19" eb="21">
      <t>キノウ</t>
    </rPh>
    <rPh sb="22" eb="24">
      <t>セイノウ</t>
    </rPh>
    <rPh sb="24" eb="26">
      <t>カクニン</t>
    </rPh>
    <rPh sb="26" eb="28">
      <t>シケン</t>
    </rPh>
    <rPh sb="33" eb="35">
      <t>シケン</t>
    </rPh>
    <rPh sb="35" eb="37">
      <t>ショルイ</t>
    </rPh>
    <rPh sb="38" eb="40">
      <t>セイリ</t>
    </rPh>
    <rPh sb="43" eb="45">
      <t>ヒンシツ</t>
    </rPh>
    <rPh sb="46" eb="48">
      <t>カクニン</t>
    </rPh>
    <phoneticPr fontId="3"/>
  </si>
  <si>
    <t>⑨小配管、電気配線、配管を承諾図書のとおり敷設していることが確認できる。</t>
    <rPh sb="1" eb="2">
      <t>ショウ</t>
    </rPh>
    <rPh sb="2" eb="4">
      <t>ハイカン</t>
    </rPh>
    <rPh sb="5" eb="7">
      <t>デンキ</t>
    </rPh>
    <rPh sb="7" eb="9">
      <t>ハイセン</t>
    </rPh>
    <rPh sb="10" eb="12">
      <t>ハイカン</t>
    </rPh>
    <rPh sb="13" eb="15">
      <t>ショウダク</t>
    </rPh>
    <rPh sb="15" eb="17">
      <t>トショ</t>
    </rPh>
    <rPh sb="21" eb="23">
      <t>フセツ</t>
    </rPh>
    <rPh sb="30" eb="32">
      <t>カクニン</t>
    </rPh>
    <phoneticPr fontId="3"/>
  </si>
  <si>
    <t>⑪完成図書（取扱説明書）に部品等の点検及び交換方法についてまとめていることが確認できる。</t>
    <rPh sb="1" eb="3">
      <t>カンセイ</t>
    </rPh>
    <rPh sb="3" eb="5">
      <t>トショ</t>
    </rPh>
    <rPh sb="6" eb="7">
      <t>ト</t>
    </rPh>
    <rPh sb="7" eb="8">
      <t>アツカ</t>
    </rPh>
    <rPh sb="8" eb="11">
      <t>セツメイショ</t>
    </rPh>
    <rPh sb="13" eb="15">
      <t>ブヒン</t>
    </rPh>
    <rPh sb="15" eb="16">
      <t>トウ</t>
    </rPh>
    <rPh sb="17" eb="19">
      <t>テンケン</t>
    </rPh>
    <rPh sb="19" eb="20">
      <t>オヨ</t>
    </rPh>
    <rPh sb="21" eb="23">
      <t>コウカン</t>
    </rPh>
    <rPh sb="23" eb="25">
      <t>ホウホウ</t>
    </rPh>
    <rPh sb="38" eb="40">
      <t>カクニン</t>
    </rPh>
    <phoneticPr fontId="3"/>
  </si>
  <si>
    <t>⑭コンクリートの配合試験及び試験練りを実施し、試験成績表にまとめていることが確認できる。</t>
    <rPh sb="8" eb="10">
      <t>ハイゴウ</t>
    </rPh>
    <rPh sb="10" eb="12">
      <t>シケン</t>
    </rPh>
    <rPh sb="12" eb="13">
      <t>オヨ</t>
    </rPh>
    <rPh sb="14" eb="16">
      <t>シケン</t>
    </rPh>
    <rPh sb="16" eb="17">
      <t>ネ</t>
    </rPh>
    <rPh sb="19" eb="21">
      <t>ジッシ</t>
    </rPh>
    <rPh sb="23" eb="25">
      <t>シケン</t>
    </rPh>
    <rPh sb="25" eb="27">
      <t>セイセキ</t>
    </rPh>
    <rPh sb="27" eb="28">
      <t>ヒョウ</t>
    </rPh>
    <rPh sb="38" eb="40">
      <t>カクニン</t>
    </rPh>
    <phoneticPr fontId="3"/>
  </si>
  <si>
    <t>②関連工事（工種）又は既存部分との調整がなされ、調和が良い仕上がりである。</t>
    <phoneticPr fontId="3"/>
  </si>
  <si>
    <t>③機器又はシステムとして、運転状態が正常であり、性能が優れている。</t>
    <phoneticPr fontId="3"/>
  </si>
  <si>
    <t>⑤運転操作及び保守点検等の容易さを確保するための配慮がなされている。</t>
    <phoneticPr fontId="3"/>
  </si>
  <si>
    <t>⑥使い勝手や使用者に対する安全及び環境への配慮が適切である。</t>
    <phoneticPr fontId="3"/>
  </si>
  <si>
    <t>⑦その他　〔理由：</t>
    <phoneticPr fontId="3"/>
  </si>
  <si>
    <t>②関連工事（工種）又は既存部分との調整がなされ、調和が良い仕上がりである。</t>
    <phoneticPr fontId="3"/>
  </si>
  <si>
    <t>③機器又はシステムとして、運転状態が正常であり、性能が優れている。</t>
    <phoneticPr fontId="3"/>
  </si>
  <si>
    <t>⑤運転操作及び保守点検等の容易さを確保するための配慮がなされている。</t>
    <phoneticPr fontId="3"/>
  </si>
  <si>
    <t>　　評価値が９０％以上　　・・・・・・・・・・ a</t>
    <rPh sb="2" eb="4">
      <t>ヒョウカ</t>
    </rPh>
    <rPh sb="4" eb="5">
      <t>アタイ</t>
    </rPh>
    <rPh sb="9" eb="11">
      <t>イジョウ</t>
    </rPh>
    <phoneticPr fontId="3"/>
  </si>
  <si>
    <t>3.出来形及び
　 出来ばえ</t>
    <phoneticPr fontId="3"/>
  </si>
  <si>
    <t>［記入方法］評価する項目に○、評価しない項目に×を記入する（評価対象外の項目は空白とする）。</t>
    <rPh sb="6" eb="8">
      <t>ヒョウカ</t>
    </rPh>
    <rPh sb="15" eb="17">
      <t>ヒョウカ</t>
    </rPh>
    <phoneticPr fontId="3"/>
  </si>
  <si>
    <t>［記入方法］評価する項目に○を記入する。また、該当工種を最大３つまで選択する。</t>
    <rPh sb="1" eb="3">
      <t>キニュウ</t>
    </rPh>
    <rPh sb="3" eb="5">
      <t>ホウホウ</t>
    </rPh>
    <rPh sb="6" eb="8">
      <t>ヒョウカ</t>
    </rPh>
    <rPh sb="10" eb="12">
      <t>コウモク</t>
    </rPh>
    <rPh sb="15" eb="17">
      <t>キニュウ</t>
    </rPh>
    <rPh sb="23" eb="25">
      <t>ガイトウ</t>
    </rPh>
    <rPh sb="25" eb="26">
      <t>コウ</t>
    </rPh>
    <rPh sb="26" eb="27">
      <t>シュ</t>
    </rPh>
    <rPh sb="28" eb="30">
      <t>サイダイ</t>
    </rPh>
    <rPh sb="34" eb="36">
      <t>センタク</t>
    </rPh>
    <phoneticPr fontId="3"/>
  </si>
  <si>
    <t>3.出来形及び
　 出来ばえ</t>
    <phoneticPr fontId="3"/>
  </si>
  <si>
    <t>考査項目　　　　　　</t>
    <phoneticPr fontId="3"/>
  </si>
  <si>
    <t>考 査 項 目　　　　　　</t>
    <phoneticPr fontId="3"/>
  </si>
  <si>
    <t>3.出来形及び
　 出来ばえ</t>
    <phoneticPr fontId="3"/>
  </si>
  <si>
    <t>3.出来形及び
　 出来ばえ</t>
    <phoneticPr fontId="3"/>
  </si>
  <si>
    <t>3.出来形及び
　 出来ばえ</t>
    <phoneticPr fontId="3"/>
  </si>
  <si>
    <t>3.出来形及び
　 出来ばえ</t>
    <phoneticPr fontId="3"/>
  </si>
  <si>
    <t>［記入方法］該当工種を最大３つまで選択する。</t>
    <rPh sb="1" eb="3">
      <t>キニュウ</t>
    </rPh>
    <rPh sb="3" eb="5">
      <t>ホウホウ</t>
    </rPh>
    <rPh sb="6" eb="8">
      <t>ガイトウ</t>
    </rPh>
    <rPh sb="8" eb="9">
      <t>コウ</t>
    </rPh>
    <rPh sb="9" eb="10">
      <t>シュ</t>
    </rPh>
    <rPh sb="11" eb="13">
      <t>サイダイ</t>
    </rPh>
    <rPh sb="17" eb="19">
      <t>センタク</t>
    </rPh>
    <phoneticPr fontId="3"/>
  </si>
  <si>
    <t>［記入方法］評価する項目に○、評価しない項目に×を記入する（評価対象外の項目は空白とする）。</t>
  </si>
  <si>
    <t>［記入方法］評価する項目に○を記入する。</t>
    <rPh sb="1" eb="3">
      <t>キニュウ</t>
    </rPh>
    <rPh sb="3" eb="5">
      <t>ホウホウ</t>
    </rPh>
    <rPh sb="6" eb="8">
      <t>ヒョウカ</t>
    </rPh>
    <rPh sb="10" eb="12">
      <t>コウモク</t>
    </rPh>
    <rPh sb="15" eb="17">
      <t>キニュウ</t>
    </rPh>
    <phoneticPr fontId="3"/>
  </si>
  <si>
    <t xml:space="preserve">別表－３(32)                                                                                                                                                                             </t>
    <phoneticPr fontId="3"/>
  </si>
  <si>
    <t xml:space="preserve">別表－３(34)                                                                                                                                                                                </t>
    <phoneticPr fontId="3"/>
  </si>
  <si>
    <t xml:space="preserve">別表－３(35)                                                                                                                                                                                </t>
    <phoneticPr fontId="3"/>
  </si>
  <si>
    <t xml:space="preserve">別表－３(36)                                                                                                                                                                                </t>
    <phoneticPr fontId="3"/>
  </si>
  <si>
    <t xml:space="preserve">別表－３(37)                                                                                                                                                                                </t>
    <phoneticPr fontId="3"/>
  </si>
  <si>
    <t xml:space="preserve">別表－３(38)                                                                                                                                                                                </t>
    <phoneticPr fontId="3"/>
  </si>
  <si>
    <t xml:space="preserve">別表－３(39)                                                                                                                                                                                </t>
    <phoneticPr fontId="3"/>
  </si>
  <si>
    <t>27-1 港湾工事(海岸築造工事)</t>
    <phoneticPr fontId="3"/>
  </si>
  <si>
    <t>27-2 港湾工事(浚渫工事)</t>
    <phoneticPr fontId="3"/>
  </si>
  <si>
    <t>⑧配管及び配線が設計図書又は承諾図書通り敷設されていることが確認できる。</t>
    <rPh sb="1" eb="3">
      <t>ハイカン</t>
    </rPh>
    <rPh sb="3" eb="4">
      <t>オヨ</t>
    </rPh>
    <rPh sb="5" eb="7">
      <t>ハイセン</t>
    </rPh>
    <rPh sb="8" eb="10">
      <t>セッケイ</t>
    </rPh>
    <rPh sb="10" eb="12">
      <t>トショ</t>
    </rPh>
    <rPh sb="12" eb="13">
      <t>マタ</t>
    </rPh>
    <rPh sb="14" eb="16">
      <t>ショウダク</t>
    </rPh>
    <rPh sb="16" eb="18">
      <t>トショ</t>
    </rPh>
    <rPh sb="18" eb="19">
      <t>ドオ</t>
    </rPh>
    <rPh sb="20" eb="22">
      <t>フセツ</t>
    </rPh>
    <rPh sb="30" eb="32">
      <t>カクニン</t>
    </rPh>
    <phoneticPr fontId="3"/>
  </si>
  <si>
    <t>出来形の測定方法又は測定値が不適切であったため、監督員が文書で指示を行い改善させた。</t>
    <rPh sb="0" eb="3">
      <t>デキガタ</t>
    </rPh>
    <rPh sb="4" eb="6">
      <t>ソクテイ</t>
    </rPh>
    <rPh sb="6" eb="8">
      <t>ホウホウ</t>
    </rPh>
    <rPh sb="8" eb="9">
      <t>マタ</t>
    </rPh>
    <rPh sb="10" eb="13">
      <t>ソクテイチ</t>
    </rPh>
    <rPh sb="14" eb="17">
      <t>フテキセツ</t>
    </rPh>
    <rPh sb="24" eb="26">
      <t>カントク</t>
    </rPh>
    <rPh sb="26" eb="27">
      <t>イン</t>
    </rPh>
    <rPh sb="28" eb="30">
      <t>ブンショ</t>
    </rPh>
    <rPh sb="31" eb="33">
      <t>シジ</t>
    </rPh>
    <rPh sb="34" eb="35">
      <t>オコナ</t>
    </rPh>
    <rPh sb="36" eb="38">
      <t>カイゼン</t>
    </rPh>
    <phoneticPr fontId="3"/>
  </si>
  <si>
    <t>出来形の測定方法又は測定値が不適切であったため、検査員が修補指示を行った。</t>
    <rPh sb="0" eb="3">
      <t>デキガタ</t>
    </rPh>
    <rPh sb="4" eb="6">
      <t>ソクテイ</t>
    </rPh>
    <rPh sb="6" eb="8">
      <t>ホウホウ</t>
    </rPh>
    <rPh sb="8" eb="9">
      <t>マタ</t>
    </rPh>
    <rPh sb="10" eb="13">
      <t>ソクテイチ</t>
    </rPh>
    <rPh sb="14" eb="17">
      <t>フテキセツ</t>
    </rPh>
    <rPh sb="24" eb="27">
      <t>ケンサイン</t>
    </rPh>
    <rPh sb="28" eb="30">
      <t>シュウホ</t>
    </rPh>
    <rPh sb="30" eb="32">
      <t>シジ</t>
    </rPh>
    <rPh sb="33" eb="34">
      <t>オコナ</t>
    </rPh>
    <phoneticPr fontId="3"/>
  </si>
  <si>
    <t>［記入方法］評価する項目に○を記入する（評価対象外の項目は空白とする）。</t>
    <phoneticPr fontId="3"/>
  </si>
  <si>
    <t>Ⅲ　「工事関係者」とは、当該工事現場に従事する現場代理人、監理技術者、主任技術者、社内検査員、請負会社の現場従事職員及び当該工事にあたって下請契約し、それを履行するために従事する者に限定する。</t>
    <rPh sb="12" eb="14">
      <t>トウガイ</t>
    </rPh>
    <rPh sb="14" eb="16">
      <t>コウジ</t>
    </rPh>
    <rPh sb="16" eb="18">
      <t>ゲンバ</t>
    </rPh>
    <rPh sb="19" eb="21">
      <t>ジュウジ</t>
    </rPh>
    <rPh sb="23" eb="25">
      <t>ゲンバ</t>
    </rPh>
    <rPh sb="25" eb="28">
      <t>ダイリニン</t>
    </rPh>
    <rPh sb="29" eb="31">
      <t>カンリ</t>
    </rPh>
    <rPh sb="31" eb="34">
      <t>ギジュツシャ</t>
    </rPh>
    <rPh sb="35" eb="37">
      <t>シュニン</t>
    </rPh>
    <rPh sb="37" eb="40">
      <t>ギジュツシャ</t>
    </rPh>
    <rPh sb="41" eb="43">
      <t>シャナイ</t>
    </rPh>
    <rPh sb="43" eb="45">
      <t>ケンサ</t>
    </rPh>
    <rPh sb="45" eb="46">
      <t>イン</t>
    </rPh>
    <rPh sb="47" eb="49">
      <t>ウケオイ</t>
    </rPh>
    <rPh sb="49" eb="51">
      <t>カイシャ</t>
    </rPh>
    <rPh sb="52" eb="54">
      <t>ゲンバ</t>
    </rPh>
    <rPh sb="54" eb="56">
      <t>ジュウジ</t>
    </rPh>
    <rPh sb="56" eb="58">
      <t>ショクイン</t>
    </rPh>
    <rPh sb="58" eb="59">
      <t>オヨ</t>
    </rPh>
    <rPh sb="60" eb="62">
      <t>トウガイ</t>
    </rPh>
    <rPh sb="62" eb="64">
      <t>コウジ</t>
    </rPh>
    <rPh sb="69" eb="71">
      <t>シタウ</t>
    </rPh>
    <rPh sb="71" eb="73">
      <t>ケイヤク</t>
    </rPh>
    <rPh sb="78" eb="80">
      <t>リコウ</t>
    </rPh>
    <rPh sb="85" eb="87">
      <t>ジュウジ</t>
    </rPh>
    <rPh sb="89" eb="90">
      <t>モノ</t>
    </rPh>
    <rPh sb="91" eb="93">
      <t>ゲンテイ</t>
    </rPh>
    <phoneticPr fontId="3"/>
  </si>
  <si>
    <t xml:space="preserve"> 考 査 項 目</t>
    <phoneticPr fontId="3"/>
  </si>
  <si>
    <t xml:space="preserve">  法 令 遵 守 等 の 該 当 項 目 一 覧 表           </t>
    <phoneticPr fontId="3"/>
  </si>
  <si>
    <t xml:space="preserve">考査項目別運用表 </t>
    <phoneticPr fontId="3"/>
  </si>
  <si>
    <t xml:space="preserve">考査項目別運用表 </t>
    <phoneticPr fontId="3"/>
  </si>
  <si>
    <t xml:space="preserve">考査項目別運用表 </t>
    <phoneticPr fontId="3"/>
  </si>
  <si>
    <t xml:space="preserve">考査項目別運用表 </t>
    <phoneticPr fontId="3"/>
  </si>
  <si>
    <t xml:space="preserve">考査項目別運用表 </t>
    <phoneticPr fontId="3"/>
  </si>
  <si>
    <t xml:space="preserve">考査項目別運用表 </t>
    <phoneticPr fontId="3"/>
  </si>
  <si>
    <t xml:space="preserve">考査項目別運用表 </t>
    <phoneticPr fontId="3"/>
  </si>
  <si>
    <t xml:space="preserve">考査項目別運用表 </t>
    <phoneticPr fontId="3"/>
  </si>
  <si>
    <t xml:space="preserve">考査項目別運用表 </t>
    <phoneticPr fontId="3"/>
  </si>
  <si>
    <t xml:space="preserve">考査項目別運用表 </t>
    <phoneticPr fontId="3"/>
  </si>
  <si>
    <t xml:space="preserve">考査項目別運用表 </t>
    <phoneticPr fontId="3"/>
  </si>
  <si>
    <t xml:space="preserve">考査項目別運用表 </t>
    <phoneticPr fontId="3"/>
  </si>
  <si>
    <t xml:space="preserve">考査項目別運用表 </t>
    <phoneticPr fontId="3"/>
  </si>
  <si>
    <t>考査項目別運用表 　</t>
    <phoneticPr fontId="3"/>
  </si>
  <si>
    <t>別表－１⑧-2</t>
    <phoneticPr fontId="3"/>
  </si>
  <si>
    <t>③  品質管理とは、「土木工事施工管理基準」の測定項目、測定基準及び規格値に基づく全ての段階における品質確保のための管理体系である。なお、当該管理基準によりがたい場合等については、監督員と協議の上で品質管理をおこなうものである。</t>
    <rPh sb="3" eb="5">
      <t>ヒンシツ</t>
    </rPh>
    <phoneticPr fontId="3"/>
  </si>
  <si>
    <t>01 土木一般</t>
    <rPh sb="3" eb="5">
      <t>ドボク</t>
    </rPh>
    <rPh sb="5" eb="7">
      <t>イッパン</t>
    </rPh>
    <phoneticPr fontId="3"/>
  </si>
  <si>
    <t>01 土木一般
（02 機械、03 電気、04 維持・修繕以外）</t>
    <rPh sb="3" eb="5">
      <t>ドボク</t>
    </rPh>
    <rPh sb="5" eb="7">
      <t>イッパン</t>
    </rPh>
    <rPh sb="12" eb="14">
      <t>キカイ</t>
    </rPh>
    <rPh sb="18" eb="20">
      <t>デンキ</t>
    </rPh>
    <rPh sb="24" eb="26">
      <t>イジ</t>
    </rPh>
    <rPh sb="27" eb="29">
      <t>シュウゼン</t>
    </rPh>
    <rPh sb="29" eb="31">
      <t>イガイ</t>
    </rPh>
    <phoneticPr fontId="3"/>
  </si>
  <si>
    <t>01 土木一般
（02 機械、03 電気以外）</t>
    <rPh sb="3" eb="5">
      <t>ドボク</t>
    </rPh>
    <rPh sb="5" eb="7">
      <t>イッパン</t>
    </rPh>
    <rPh sb="12" eb="14">
      <t>キカイ</t>
    </rPh>
    <rPh sb="18" eb="20">
      <t>デンキ</t>
    </rPh>
    <rPh sb="20" eb="22">
      <t>イガイ</t>
    </rPh>
    <phoneticPr fontId="3"/>
  </si>
  <si>
    <t>御中</t>
    <rPh sb="0" eb="2">
      <t>オンチュウ</t>
    </rPh>
    <phoneticPr fontId="32"/>
  </si>
  <si>
    <t>工事成績評定通知書</t>
    <rPh sb="0" eb="1">
      <t>コウ</t>
    </rPh>
    <rPh sb="1" eb="2">
      <t>コト</t>
    </rPh>
    <rPh sb="2" eb="3">
      <t>シゲル</t>
    </rPh>
    <rPh sb="3" eb="4">
      <t>セキ</t>
    </rPh>
    <rPh sb="4" eb="5">
      <t>ヒョウ</t>
    </rPh>
    <rPh sb="5" eb="6">
      <t>サダム</t>
    </rPh>
    <rPh sb="6" eb="7">
      <t>ツウ</t>
    </rPh>
    <rPh sb="7" eb="8">
      <t>チ</t>
    </rPh>
    <rPh sb="8" eb="9">
      <t>ショ</t>
    </rPh>
    <phoneticPr fontId="3"/>
  </si>
  <si>
    <t>　　なお、評定の結果に疑問があるときは、この通知書を受け取った日から起算して１４</t>
    <phoneticPr fontId="32"/>
  </si>
  <si>
    <t>　日以内（この期間には休日を含み、末日が休日に当たるときはその次の休日でない日が</t>
    <phoneticPr fontId="32"/>
  </si>
  <si>
    <t>契約番号</t>
    <rPh sb="0" eb="2">
      <t>ケイヤク</t>
    </rPh>
    <rPh sb="2" eb="4">
      <t>バンゴウ</t>
    </rPh>
    <phoneticPr fontId="3"/>
  </si>
  <si>
    <t>工事名</t>
    <rPh sb="0" eb="2">
      <t>コウジ</t>
    </rPh>
    <rPh sb="2" eb="3">
      <t>メイ</t>
    </rPh>
    <phoneticPr fontId="32"/>
  </si>
  <si>
    <t>～</t>
    <phoneticPr fontId="32"/>
  </si>
  <si>
    <t>～</t>
    <phoneticPr fontId="32"/>
  </si>
  <si>
    <t>成工検査年月日</t>
    <rPh sb="0" eb="2">
      <t>セイコウ</t>
    </rPh>
    <rPh sb="2" eb="4">
      <t>ケンサ</t>
    </rPh>
    <rPh sb="4" eb="7">
      <t>ネンガッピ</t>
    </rPh>
    <phoneticPr fontId="3"/>
  </si>
  <si>
    <t>合格</t>
    <rPh sb="0" eb="2">
      <t>ゴウカク</t>
    </rPh>
    <phoneticPr fontId="32"/>
  </si>
  <si>
    <t>点</t>
    <rPh sb="0" eb="1">
      <t>テン</t>
    </rPh>
    <phoneticPr fontId="32"/>
  </si>
  <si>
    <t>※評定点合計を四捨五入により整数とする。</t>
    <phoneticPr fontId="32"/>
  </si>
  <si>
    <t>評定結果の内訳</t>
    <phoneticPr fontId="32"/>
  </si>
  <si>
    <t>評定結果の内訳</t>
    <phoneticPr fontId="32"/>
  </si>
  <si>
    <t>項目</t>
    <phoneticPr fontId="32"/>
  </si>
  <si>
    <t>細別</t>
    <phoneticPr fontId="32"/>
  </si>
  <si>
    <t>評定点</t>
    <rPh sb="0" eb="2">
      <t>ヒョウテイ</t>
    </rPh>
    <rPh sb="2" eb="3">
      <t>テン</t>
    </rPh>
    <phoneticPr fontId="32"/>
  </si>
  <si>
    <t>／</t>
    <phoneticPr fontId="32"/>
  </si>
  <si>
    <t>満点</t>
    <rPh sb="0" eb="2">
      <t>マンテン</t>
    </rPh>
    <phoneticPr fontId="32"/>
  </si>
  <si>
    <t>項目</t>
    <phoneticPr fontId="32"/>
  </si>
  <si>
    <t>１．施工体制</t>
  </si>
  <si>
    <t>Ⅰ．施工体制一般</t>
  </si>
  <si>
    <t>／</t>
    <phoneticPr fontId="32"/>
  </si>
  <si>
    <t>／</t>
    <phoneticPr fontId="32"/>
  </si>
  <si>
    <t>Ⅱ．配置技術者</t>
  </si>
  <si>
    <t>２．施工状況</t>
  </si>
  <si>
    <t>Ⅰ．施工管理</t>
  </si>
  <si>
    <t>／</t>
    <phoneticPr fontId="32"/>
  </si>
  <si>
    <t>／</t>
    <phoneticPr fontId="32"/>
  </si>
  <si>
    <t>Ⅱ．工程管理</t>
  </si>
  <si>
    <t>／</t>
    <phoneticPr fontId="32"/>
  </si>
  <si>
    <t>／</t>
    <phoneticPr fontId="32"/>
  </si>
  <si>
    <t>Ⅲ．安全対策</t>
  </si>
  <si>
    <t>／</t>
    <phoneticPr fontId="32"/>
  </si>
  <si>
    <t>Ⅳ．対外関係</t>
  </si>
  <si>
    <t>３．出来形</t>
  </si>
  <si>
    <t>Ⅰ．出来形</t>
  </si>
  <si>
    <t>　　及び</t>
  </si>
  <si>
    <t>Ⅱ．品　質</t>
  </si>
  <si>
    <t>／</t>
    <phoneticPr fontId="32"/>
  </si>
  <si>
    <t>　　出来ばえ</t>
  </si>
  <si>
    <t>Ⅲ．出来ばえ</t>
  </si>
  <si>
    <t>４．工事特性（施工条件等への対応）</t>
    <rPh sb="2" eb="4">
      <t>コウジ</t>
    </rPh>
    <rPh sb="4" eb="6">
      <t>トクセイ</t>
    </rPh>
    <phoneticPr fontId="32"/>
  </si>
  <si>
    <t>※加点のみ</t>
    <rPh sb="1" eb="3">
      <t>カテン</t>
    </rPh>
    <phoneticPr fontId="32"/>
  </si>
  <si>
    <t>５．創意工夫</t>
  </si>
  <si>
    <t>６．社会性等（地域への貢献等）</t>
    <phoneticPr fontId="32"/>
  </si>
  <si>
    <t>／</t>
    <phoneticPr fontId="32"/>
  </si>
  <si>
    <t>６．社会性等（地域への貢献等）</t>
    <phoneticPr fontId="32"/>
  </si>
  <si>
    <t>７．法令遵守等</t>
    <rPh sb="2" eb="4">
      <t>ホウレイ</t>
    </rPh>
    <rPh sb="4" eb="6">
      <t>ジュンシュ</t>
    </rPh>
    <rPh sb="6" eb="7">
      <t>トウ</t>
    </rPh>
    <phoneticPr fontId="32"/>
  </si>
  <si>
    <t>※減点のみ</t>
    <rPh sb="1" eb="3">
      <t>ゲンテン</t>
    </rPh>
    <phoneticPr fontId="32"/>
  </si>
  <si>
    <t>評定点合計</t>
    <rPh sb="0" eb="2">
      <t>ヒョウテイ</t>
    </rPh>
    <rPh sb="2" eb="3">
      <t>テン</t>
    </rPh>
    <rPh sb="3" eb="5">
      <t>ゴウケイ</t>
    </rPh>
    <phoneticPr fontId="32"/>
  </si>
  <si>
    <t>備考</t>
    <rPh sb="0" eb="2">
      <t>ビコウ</t>
    </rPh>
    <phoneticPr fontId="32"/>
  </si>
  <si>
    <t>工事完了後、瑕疵などが発生していることが判明した場合、評点の見直しが行われる場合があります。</t>
    <rPh sb="0" eb="2">
      <t>コウジ</t>
    </rPh>
    <rPh sb="2" eb="4">
      <t>カンリョウ</t>
    </rPh>
    <rPh sb="4" eb="5">
      <t>ゴ</t>
    </rPh>
    <rPh sb="6" eb="8">
      <t>カシ</t>
    </rPh>
    <rPh sb="11" eb="13">
      <t>ハッセイ</t>
    </rPh>
    <rPh sb="20" eb="22">
      <t>ハンメイ</t>
    </rPh>
    <rPh sb="24" eb="26">
      <t>バアイ</t>
    </rPh>
    <rPh sb="27" eb="29">
      <t>ヒョウテン</t>
    </rPh>
    <rPh sb="30" eb="32">
      <t>ミナオ</t>
    </rPh>
    <rPh sb="34" eb="35">
      <t>オコナ</t>
    </rPh>
    <rPh sb="38" eb="40">
      <t>バアイ</t>
    </rPh>
    <phoneticPr fontId="32"/>
  </si>
  <si>
    <t>説明請求に関する問い合わせ先</t>
    <rPh sb="0" eb="2">
      <t>セツメイ</t>
    </rPh>
    <rPh sb="2" eb="4">
      <t>セイキュウ</t>
    </rPh>
    <rPh sb="5" eb="6">
      <t>カン</t>
    </rPh>
    <rPh sb="8" eb="9">
      <t>ト</t>
    </rPh>
    <rPh sb="10" eb="11">
      <t>ア</t>
    </rPh>
    <rPh sb="13" eb="14">
      <t>サキ</t>
    </rPh>
    <phoneticPr fontId="32"/>
  </si>
  <si>
    <t>TEL</t>
    <phoneticPr fontId="32"/>
  </si>
  <si>
    <t>　※５　所見欄には改善を指導した項目について、客観的な根拠を示し簡潔に記載すること。</t>
    <rPh sb="4" eb="6">
      <t>ショケン</t>
    </rPh>
    <rPh sb="6" eb="7">
      <t>ラン</t>
    </rPh>
    <rPh sb="9" eb="11">
      <t>カイゼン</t>
    </rPh>
    <rPh sb="12" eb="14">
      <t>シドウ</t>
    </rPh>
    <rPh sb="16" eb="18">
      <t>コウモク</t>
    </rPh>
    <rPh sb="23" eb="26">
      <t>キャッカンテキ</t>
    </rPh>
    <rPh sb="27" eb="29">
      <t>コンキョ</t>
    </rPh>
    <rPh sb="30" eb="31">
      <t>シメ</t>
    </rPh>
    <rPh sb="32" eb="34">
      <t>カンケツ</t>
    </rPh>
    <rPh sb="35" eb="37">
      <t>キサイ</t>
    </rPh>
    <phoneticPr fontId="3"/>
  </si>
  <si>
    <t>　※４　４．５．６．は加点評価のみとする。また、法令遵守等は減点のみとする。</t>
    <rPh sb="11" eb="13">
      <t>カテン</t>
    </rPh>
    <rPh sb="13" eb="15">
      <t>ヒョウカ</t>
    </rPh>
    <rPh sb="24" eb="26">
      <t>ホウレイ</t>
    </rPh>
    <rPh sb="26" eb="28">
      <t>ジュンシュ</t>
    </rPh>
    <rPh sb="28" eb="29">
      <t>トウ</t>
    </rPh>
    <rPh sb="30" eb="32">
      <t>ゲンテン</t>
    </rPh>
    <phoneticPr fontId="3"/>
  </si>
  <si>
    <t>⑪施工計画書等で定めた出来形の管理基準（又は社内の管理基準）に基づき、適切に管理している。</t>
    <rPh sb="1" eb="3">
      <t>セコウ</t>
    </rPh>
    <rPh sb="3" eb="5">
      <t>ケイカク</t>
    </rPh>
    <rPh sb="5" eb="6">
      <t>ショ</t>
    </rPh>
    <rPh sb="6" eb="7">
      <t>トウ</t>
    </rPh>
    <rPh sb="8" eb="9">
      <t>サダ</t>
    </rPh>
    <rPh sb="11" eb="14">
      <t>デキガタ</t>
    </rPh>
    <rPh sb="15" eb="17">
      <t>カンリ</t>
    </rPh>
    <rPh sb="17" eb="19">
      <t>キジュン</t>
    </rPh>
    <rPh sb="20" eb="21">
      <t>マタ</t>
    </rPh>
    <rPh sb="22" eb="24">
      <t>シャナイ</t>
    </rPh>
    <rPh sb="25" eb="27">
      <t>カンリ</t>
    </rPh>
    <rPh sb="27" eb="29">
      <t>キジュン</t>
    </rPh>
    <rPh sb="31" eb="32">
      <t>モト</t>
    </rPh>
    <rPh sb="35" eb="37">
      <t>テキセツ</t>
    </rPh>
    <rPh sb="38" eb="40">
      <t>カンリ</t>
    </rPh>
    <phoneticPr fontId="3"/>
  </si>
  <si>
    <t>⑧施工計画書等で定めた出来形の管理基準（又は社内の管理基準）に基づき、適切に管理している。</t>
  </si>
  <si>
    <t>⑬機材の支持方法等について、適切な耐震対策を施していることが確認できる。</t>
    <rPh sb="1" eb="3">
      <t>キザイ</t>
    </rPh>
    <rPh sb="4" eb="6">
      <t>シジ</t>
    </rPh>
    <rPh sb="6" eb="8">
      <t>ホウホウ</t>
    </rPh>
    <rPh sb="8" eb="9">
      <t>トウ</t>
    </rPh>
    <rPh sb="14" eb="16">
      <t>テキセツ</t>
    </rPh>
    <rPh sb="17" eb="19">
      <t>タイシン</t>
    </rPh>
    <rPh sb="19" eb="21">
      <t>タイサク</t>
    </rPh>
    <rPh sb="22" eb="23">
      <t>ホドコ</t>
    </rPh>
    <rPh sb="30" eb="32">
      <t>カクニン</t>
    </rPh>
    <phoneticPr fontId="3"/>
  </si>
  <si>
    <t>21その他　〔理由：</t>
    <rPh sb="4" eb="5">
      <t>タ</t>
    </rPh>
    <rPh sb="7" eb="9">
      <t>リユウ</t>
    </rPh>
    <phoneticPr fontId="3"/>
  </si>
  <si>
    <t>⑳機材の支持方法等について、適切な耐震対策を施していることが確認できる。</t>
    <rPh sb="1" eb="3">
      <t>キザイ</t>
    </rPh>
    <rPh sb="4" eb="6">
      <t>シジ</t>
    </rPh>
    <rPh sb="6" eb="8">
      <t>ホウホウ</t>
    </rPh>
    <rPh sb="8" eb="9">
      <t>トウ</t>
    </rPh>
    <rPh sb="14" eb="16">
      <t>テキセツ</t>
    </rPh>
    <rPh sb="17" eb="19">
      <t>タイシン</t>
    </rPh>
    <rPh sb="19" eb="21">
      <t>タイサク</t>
    </rPh>
    <rPh sb="22" eb="23">
      <t>セ</t>
    </rPh>
    <rPh sb="30" eb="32">
      <t>カクニン</t>
    </rPh>
    <phoneticPr fontId="3"/>
  </si>
  <si>
    <t>①きめ細やかな施工がなされ、全体的な美観が良い。</t>
    <rPh sb="3" eb="4">
      <t>コマ</t>
    </rPh>
    <rPh sb="7" eb="9">
      <t>セコウ</t>
    </rPh>
    <rPh sb="14" eb="17">
      <t>ゼンタイテキ</t>
    </rPh>
    <rPh sb="18" eb="20">
      <t>ビカン</t>
    </rPh>
    <rPh sb="21" eb="22">
      <t>ヨ</t>
    </rPh>
    <phoneticPr fontId="3"/>
  </si>
  <si>
    <t>④環境負荷低減に配慮した施工がなされている。</t>
    <phoneticPr fontId="3"/>
  </si>
  <si>
    <t>⑥機器（製品）・配線（配管）の支持や接続、通り等が良く、全体的な出来ばえが良好である。</t>
    <phoneticPr fontId="3"/>
  </si>
  <si>
    <t>⑦使い勝手や使用者に対する安全及び環境への配慮が適切である。</t>
    <phoneticPr fontId="3"/>
  </si>
  <si>
    <t>⑨その他　〔理由：</t>
    <phoneticPr fontId="3"/>
  </si>
  <si>
    <t>⑧工事の影響による周辺又は既存部分への埃、汚れ等がなく、清掃が行き届いている。</t>
    <phoneticPr fontId="3"/>
  </si>
  <si>
    <t>⑦操作制御設備について、操作スイッチや表示灯が承諾図書のとおり配置され、操作性に優れていることが確認できる。</t>
    <rPh sb="1" eb="3">
      <t>ソウサ</t>
    </rPh>
    <rPh sb="3" eb="5">
      <t>セイギョ</t>
    </rPh>
    <rPh sb="5" eb="7">
      <t>セツビ</t>
    </rPh>
    <rPh sb="12" eb="14">
      <t>ソウサ</t>
    </rPh>
    <rPh sb="19" eb="21">
      <t>ヒョウジ</t>
    </rPh>
    <rPh sb="21" eb="22">
      <t>トウ</t>
    </rPh>
    <rPh sb="23" eb="25">
      <t>ショウダク</t>
    </rPh>
    <rPh sb="25" eb="27">
      <t>トショ</t>
    </rPh>
    <rPh sb="31" eb="33">
      <t>ハイチ</t>
    </rPh>
    <rPh sb="36" eb="39">
      <t>ソウサセイ</t>
    </rPh>
    <rPh sb="40" eb="41">
      <t>スグ</t>
    </rPh>
    <rPh sb="48" eb="50">
      <t>カクニン</t>
    </rPh>
    <phoneticPr fontId="3"/>
  </si>
  <si>
    <t>①きめ細かな施工がなされ、全体的な美観が良い。</t>
    <rPh sb="13" eb="16">
      <t>ゼンタイテキ</t>
    </rPh>
    <rPh sb="17" eb="19">
      <t>ビカン</t>
    </rPh>
    <rPh sb="20" eb="21">
      <t>ヨ</t>
    </rPh>
    <phoneticPr fontId="3"/>
  </si>
  <si>
    <t>④環境負荷低減に配慮した施工がなされている。</t>
    <rPh sb="8" eb="10">
      <t>ハイリョ</t>
    </rPh>
    <rPh sb="12" eb="14">
      <t>セコウ</t>
    </rPh>
    <phoneticPr fontId="3"/>
  </si>
  <si>
    <t>①きめ細かな施工がなされ、取り合いの納まりや端部までの仕上がりが良い。</t>
    <phoneticPr fontId="3"/>
  </si>
  <si>
    <t>②関連工事（工種）又は既存部分との調整がなされ、調和が良い仕上がりである。</t>
    <phoneticPr fontId="3"/>
  </si>
  <si>
    <t>③機器又はシステムとして、運転状態が正常であり、性能が優れている。</t>
    <phoneticPr fontId="3"/>
  </si>
  <si>
    <t>④環境負荷低減に配慮した施工がなされている。</t>
    <phoneticPr fontId="3"/>
  </si>
  <si>
    <t>⑤運転操作及び保守点検等の容易さを確保するための配慮がなされている。</t>
    <phoneticPr fontId="3"/>
  </si>
  <si>
    <t>⑥機器（製品）・配線（配管）の支持や接続、通り等が良く、全体的な出来ばえが良好である。</t>
    <phoneticPr fontId="3"/>
  </si>
  <si>
    <t>⑦使い勝手や使用者に対する安全及び環境への配慮が適切である。</t>
    <phoneticPr fontId="3"/>
  </si>
  <si>
    <t xml:space="preserve">a </t>
    <phoneticPr fontId="3"/>
  </si>
  <si>
    <t>⑫その他　（理由：　　　　　　　　　　　　　　　　　　　　　　　　　　　　　　　　　　　）</t>
    <rPh sb="3" eb="4">
      <t>タ</t>
    </rPh>
    <rPh sb="6" eb="8">
      <t>リユウ</t>
    </rPh>
    <phoneticPr fontId="3"/>
  </si>
  <si>
    <t xml:space="preserve">考査項目別運用表 </t>
    <phoneticPr fontId="3"/>
  </si>
  <si>
    <t xml:space="preserve">考査項目別運用表 </t>
    <phoneticPr fontId="3"/>
  </si>
  <si>
    <t>⑨その他　〔理由：</t>
    <phoneticPr fontId="3"/>
  </si>
  <si>
    <t>③その他　（理由：　　　　　　　　　　　　　　　　　　　　　　　　　　　　　　　）</t>
    <rPh sb="6" eb="8">
      <t>リユウ</t>
    </rPh>
    <phoneticPr fontId="3"/>
  </si>
  <si>
    <t>④現場代理人が、工事全体を把握している。</t>
    <phoneticPr fontId="3"/>
  </si>
  <si>
    <t>⑤設計図書と現場との相違があった場合は、監督員と協議するなどの必要な対応を行っている。</t>
    <phoneticPr fontId="3"/>
  </si>
  <si>
    <t>⑥監督員への報告を適時及び的確に行っている。</t>
    <phoneticPr fontId="3"/>
  </si>
  <si>
    <t>⑦その他　（理由：　　　　　　　　　　　　　　　　　　　　　　　　　　　　　　　）</t>
    <rPh sb="6" eb="8">
      <t>リユウ</t>
    </rPh>
    <phoneticPr fontId="3"/>
  </si>
  <si>
    <t>⑧書類を共通仕様書及び諸基準に基づき適切に作成し、整理している。</t>
    <phoneticPr fontId="3"/>
  </si>
  <si>
    <t>⑨契約書、設計図書、適用すべき諸基準等を理解し、施工に反映している。</t>
    <phoneticPr fontId="3"/>
  </si>
  <si>
    <t>⑩重要施工上の課題となる条件（作業環境、気象、地質等）への対応を図っている。</t>
    <rPh sb="1" eb="3">
      <t>ジュウヨウ</t>
    </rPh>
    <phoneticPr fontId="3"/>
  </si>
  <si>
    <t>⑪下請の施工体制及び施工状況を把握し、技術的な指導を行っている。</t>
    <phoneticPr fontId="3"/>
  </si>
  <si>
    <t>⑫監理（主任）技術者が、明確な根拠に基づいて技術的な判断を行っている。</t>
    <phoneticPr fontId="3"/>
  </si>
  <si>
    <t>⑬その他　（理由：　　　　　　　　　　　　　　　　　　　　　　　　　　　　　　　）</t>
    <rPh sb="6" eb="8">
      <t>リユウ</t>
    </rPh>
    <phoneticPr fontId="3"/>
  </si>
  <si>
    <t>①「施工プロセス」チェックリストのうち、施工管理について判定が「×」の項目がない。</t>
    <rPh sb="28" eb="30">
      <t>ハンテイ</t>
    </rPh>
    <rPh sb="35" eb="37">
      <t>コウモク</t>
    </rPh>
    <phoneticPr fontId="3"/>
  </si>
  <si>
    <t>①「施工プロセス」チェックリストのうち、施工体制一般について判定が「×」の項目がない。</t>
    <rPh sb="30" eb="32">
      <t>ハンテイ</t>
    </rPh>
    <rPh sb="37" eb="39">
      <t>コウモク</t>
    </rPh>
    <phoneticPr fontId="3"/>
  </si>
  <si>
    <t>①「施工プロセス」チェックリストのうち、配置技術者について判定が「×」の項目がない。</t>
    <phoneticPr fontId="3"/>
  </si>
  <si>
    <t>②関係官公庁などと調整を行い、トラブルの発生がない。</t>
    <phoneticPr fontId="3"/>
  </si>
  <si>
    <t>③地元との調整を行い、トラブルの発生がない。</t>
    <phoneticPr fontId="3"/>
  </si>
  <si>
    <t>⑤時間制限や片側交互通行等の各種制約への対応が適切であり、大きな工程の遅れがない。</t>
    <phoneticPr fontId="3"/>
  </si>
  <si>
    <t>⑦適切な工程管理を行い、工程の遅れがない。</t>
    <phoneticPr fontId="3"/>
  </si>
  <si>
    <t>⑨計画工程以外の時間外作業がほとんどない。</t>
    <phoneticPr fontId="3"/>
  </si>
  <si>
    <t>②対象項目（○、×）</t>
    <rPh sb="1" eb="3">
      <t>タイショウ</t>
    </rPh>
    <rPh sb="3" eb="5">
      <t>コウモク</t>
    </rPh>
    <phoneticPr fontId="3"/>
  </si>
  <si>
    <t>④工事材料は品質に影響がないよう保管している。</t>
    <phoneticPr fontId="3"/>
  </si>
  <si>
    <t>⑨工事打合せ簿を、不足なく整理している。</t>
    <phoneticPr fontId="3"/>
  </si>
  <si>
    <t>①「施工プロセス」チェックリストのうち、工程管理について判定が「×」の項目がない。</t>
    <phoneticPr fontId="3"/>
  </si>
  <si>
    <t>①「施工プロセス」チェックリストのうち、安全対策について判定が「×」の項目がない。</t>
    <phoneticPr fontId="3"/>
  </si>
  <si>
    <t>①「施工プロセス」チェックリストのうち、対外関係について判定が「×」の項目がない。</t>
    <phoneticPr fontId="3"/>
  </si>
  <si>
    <t>④第三者からの苦情がない。もしくは、苦情に対して適切な対応を行っている。</t>
    <phoneticPr fontId="3"/>
  </si>
  <si>
    <t>「施工プロセス」チェックリスト（公共土木工事）</t>
    <rPh sb="16" eb="18">
      <t>コウキョウ</t>
    </rPh>
    <rPh sb="18" eb="20">
      <t>ドボク</t>
    </rPh>
    <rPh sb="20" eb="22">
      <t>コウジ</t>
    </rPh>
    <phoneticPr fontId="3"/>
  </si>
  <si>
    <t>工事名：</t>
    <rPh sb="0" eb="2">
      <t>コウジ</t>
    </rPh>
    <rPh sb="2" eb="3">
      <t>メイ</t>
    </rPh>
    <phoneticPr fontId="32"/>
  </si>
  <si>
    <t>工期：</t>
    <rPh sb="0" eb="2">
      <t>コウキ</t>
    </rPh>
    <phoneticPr fontId="32"/>
  </si>
  <si>
    <t>工事担当課：</t>
    <rPh sb="0" eb="2">
      <t>コウジ</t>
    </rPh>
    <rPh sb="2" eb="5">
      <t>タントウカ</t>
    </rPh>
    <phoneticPr fontId="32"/>
  </si>
  <si>
    <t>受注者名：</t>
    <rPh sb="0" eb="3">
      <t>ジュチュウシャ</t>
    </rPh>
    <rPh sb="3" eb="4">
      <t>メイ</t>
    </rPh>
    <phoneticPr fontId="32"/>
  </si>
  <si>
    <t>一般監督員：</t>
    <rPh sb="0" eb="2">
      <t>イッパン</t>
    </rPh>
    <rPh sb="2" eb="5">
      <t>カントクイン</t>
    </rPh>
    <phoneticPr fontId="32"/>
  </si>
  <si>
    <t>チェックの対象とならない項目については、対象欄にチェックを入れず、空欄とする。</t>
    <rPh sb="5" eb="7">
      <t>タイショウ</t>
    </rPh>
    <rPh sb="12" eb="14">
      <t>コウモク</t>
    </rPh>
    <rPh sb="20" eb="22">
      <t>タイショウ</t>
    </rPh>
    <rPh sb="22" eb="23">
      <t>ラン</t>
    </rPh>
    <rPh sb="29" eb="30">
      <t>イ</t>
    </rPh>
    <rPh sb="33" eb="35">
      <t>クウラン</t>
    </rPh>
    <phoneticPr fontId="39"/>
  </si>
  <si>
    <t>確認欄の入力については、以下のとおりとする。</t>
    <rPh sb="0" eb="2">
      <t>カクニン</t>
    </rPh>
    <rPh sb="4" eb="6">
      <t>ニュウリョク</t>
    </rPh>
    <rPh sb="12" eb="14">
      <t>イカ</t>
    </rPh>
    <phoneticPr fontId="32"/>
  </si>
  <si>
    <t>（　／　）</t>
    <phoneticPr fontId="3"/>
  </si>
  <si>
    <t>　⇒　（上段）　現場もしくは書類等で確認した月日を入力。</t>
    <rPh sb="4" eb="6">
      <t>ジョウダン</t>
    </rPh>
    <rPh sb="25" eb="27">
      <t>ニュウリョク</t>
    </rPh>
    <phoneticPr fontId="32"/>
  </si>
  <si>
    <t>　⇒　（下段）　プルダウンメニューから選択して下さい。</t>
    <rPh sb="4" eb="6">
      <t>ゲダン</t>
    </rPh>
    <rPh sb="19" eb="21">
      <t>センタク</t>
    </rPh>
    <rPh sb="23" eb="24">
      <t>クダ</t>
    </rPh>
    <phoneticPr fontId="32"/>
  </si>
  <si>
    <t>確認を行った結果、指示事項が無い。又は指示事項に対する改善が速やかに実施されている。</t>
    <rPh sb="0" eb="2">
      <t>カクニン</t>
    </rPh>
    <rPh sb="3" eb="4">
      <t>オコナ</t>
    </rPh>
    <rPh sb="6" eb="8">
      <t>ケッカ</t>
    </rPh>
    <rPh sb="9" eb="11">
      <t>シジ</t>
    </rPh>
    <rPh sb="11" eb="13">
      <t>ジコウ</t>
    </rPh>
    <rPh sb="14" eb="15">
      <t>ナ</t>
    </rPh>
    <rPh sb="17" eb="18">
      <t>マタ</t>
    </rPh>
    <rPh sb="19" eb="21">
      <t>シジ</t>
    </rPh>
    <rPh sb="21" eb="23">
      <t>ジコウ</t>
    </rPh>
    <rPh sb="24" eb="25">
      <t>タイ</t>
    </rPh>
    <rPh sb="27" eb="29">
      <t>カイゼン</t>
    </rPh>
    <rPh sb="30" eb="31">
      <t>スミ</t>
    </rPh>
    <rPh sb="34" eb="36">
      <t>ジッシ</t>
    </rPh>
    <phoneticPr fontId="32"/>
  </si>
  <si>
    <t>確認することができなかった。又は指示事項に対する改善が実施されなかった。</t>
    <rPh sb="0" eb="2">
      <t>カクニン</t>
    </rPh>
    <rPh sb="14" eb="15">
      <t>マタ</t>
    </rPh>
    <rPh sb="16" eb="18">
      <t>シジ</t>
    </rPh>
    <rPh sb="18" eb="20">
      <t>ジコウ</t>
    </rPh>
    <rPh sb="21" eb="22">
      <t>タイ</t>
    </rPh>
    <rPh sb="24" eb="26">
      <t>カイゼン</t>
    </rPh>
    <rPh sb="27" eb="29">
      <t>ジッシ</t>
    </rPh>
    <phoneticPr fontId="32"/>
  </si>
  <si>
    <t>細別</t>
    <rPh sb="0" eb="1">
      <t>ホソ</t>
    </rPh>
    <rPh sb="1" eb="2">
      <t>ベツ</t>
    </rPh>
    <phoneticPr fontId="3"/>
  </si>
  <si>
    <t>確認項目</t>
    <rPh sb="0" eb="2">
      <t>カクニン</t>
    </rPh>
    <rPh sb="2" eb="4">
      <t>コウモク</t>
    </rPh>
    <phoneticPr fontId="3"/>
  </si>
  <si>
    <t>チェックリスト一覧表（チェックの目安）</t>
    <rPh sb="7" eb="9">
      <t>イチラン</t>
    </rPh>
    <rPh sb="9" eb="10">
      <t>ヒョウ</t>
    </rPh>
    <rPh sb="16" eb="18">
      <t>メヤス</t>
    </rPh>
    <phoneticPr fontId="3"/>
  </si>
  <si>
    <t>チェック時期の目安</t>
    <rPh sb="4" eb="6">
      <t>ジキ</t>
    </rPh>
    <phoneticPr fontId="32"/>
  </si>
  <si>
    <t>対象</t>
    <rPh sb="0" eb="2">
      <t>タイショウ</t>
    </rPh>
    <phoneticPr fontId="3"/>
  </si>
  <si>
    <t>確認欄（現場・書類）</t>
    <rPh sb="0" eb="2">
      <t>カクニン</t>
    </rPh>
    <rPh sb="2" eb="3">
      <t>ラン</t>
    </rPh>
    <rPh sb="4" eb="6">
      <t>ゲンバ</t>
    </rPh>
    <rPh sb="7" eb="9">
      <t>ショルイ</t>
    </rPh>
    <phoneticPr fontId="3"/>
  </si>
  <si>
    <t>記録欄
（指示事項及びその改善等）</t>
    <rPh sb="0" eb="2">
      <t>キロク</t>
    </rPh>
    <rPh sb="2" eb="3">
      <t>ラン</t>
    </rPh>
    <rPh sb="5" eb="7">
      <t>シジ</t>
    </rPh>
    <rPh sb="7" eb="9">
      <t>ジコウ</t>
    </rPh>
    <rPh sb="9" eb="10">
      <t>オヨ</t>
    </rPh>
    <rPh sb="13" eb="15">
      <t>カイゼン</t>
    </rPh>
    <rPh sb="15" eb="16">
      <t>トウ</t>
    </rPh>
    <phoneticPr fontId="32"/>
  </si>
  <si>
    <t>判定</t>
    <rPh sb="0" eb="2">
      <t>ハンテイ</t>
    </rPh>
    <phoneticPr fontId="3"/>
  </si>
  <si>
    <t>着手前</t>
    <rPh sb="0" eb="2">
      <t>チャクシュ</t>
    </rPh>
    <rPh sb="2" eb="3">
      <t>マエ</t>
    </rPh>
    <phoneticPr fontId="3"/>
  </si>
  <si>
    <t>施　工　中</t>
    <rPh sb="0" eb="1">
      <t>シ</t>
    </rPh>
    <rPh sb="2" eb="3">
      <t>コウ</t>
    </rPh>
    <rPh sb="4" eb="5">
      <t>ナカ</t>
    </rPh>
    <phoneticPr fontId="3"/>
  </si>
  <si>
    <t>完成時</t>
    <rPh sb="0" eb="3">
      <t>カンセイジ</t>
    </rPh>
    <phoneticPr fontId="3"/>
  </si>
  <si>
    <t>１　施工体制</t>
    <rPh sb="2" eb="4">
      <t>セコウ</t>
    </rPh>
    <rPh sb="4" eb="6">
      <t>タイセイ</t>
    </rPh>
    <phoneticPr fontId="3"/>
  </si>
  <si>
    <t>Ⅰ　施工体制一般</t>
    <rPh sb="2" eb="3">
      <t>シ</t>
    </rPh>
    <rPh sb="3" eb="4">
      <t>コウ</t>
    </rPh>
    <rPh sb="4" eb="6">
      <t>タイセイ</t>
    </rPh>
    <rPh sb="6" eb="8">
      <t>イッパン</t>
    </rPh>
    <phoneticPr fontId="3"/>
  </si>
  <si>
    <t>２）建設業退職金共済証紙の配布を、受け払い簿等により適切に管理している。</t>
    <rPh sb="10" eb="12">
      <t>ショウシ</t>
    </rPh>
    <rPh sb="13" eb="15">
      <t>ハイフ</t>
    </rPh>
    <rPh sb="17" eb="18">
      <t>ウ</t>
    </rPh>
    <rPh sb="19" eb="20">
      <t>ハラ</t>
    </rPh>
    <rPh sb="21" eb="22">
      <t>ボ</t>
    </rPh>
    <rPh sb="22" eb="23">
      <t>トウ</t>
    </rPh>
    <rPh sb="26" eb="28">
      <t>テキセツ</t>
    </rPh>
    <rPh sb="29" eb="31">
      <t>カンリ</t>
    </rPh>
    <phoneticPr fontId="3"/>
  </si>
  <si>
    <t>施工中適宜</t>
    <rPh sb="0" eb="3">
      <t>セコウチュウ</t>
    </rPh>
    <rPh sb="3" eb="5">
      <t>テキギ</t>
    </rPh>
    <phoneticPr fontId="32"/>
  </si>
  <si>
    <t>（現）</t>
    <rPh sb="1" eb="2">
      <t>ゲン</t>
    </rPh>
    <phoneticPr fontId="3"/>
  </si>
  <si>
    <t>（現）</t>
    <rPh sb="1" eb="2">
      <t>ゲン</t>
    </rPh>
    <phoneticPr fontId="39"/>
  </si>
  <si>
    <t>建設業法に定められた標識を正しく記載し、公衆の見やすい場所に設置し、主任技術者等を正しく記載している。</t>
    <rPh sb="34" eb="36">
      <t>シュニン</t>
    </rPh>
    <rPh sb="36" eb="39">
      <t>ギジュツシャ</t>
    </rPh>
    <rPh sb="39" eb="40">
      <t>トウ</t>
    </rPh>
    <rPh sb="41" eb="42">
      <t>タダ</t>
    </rPh>
    <rPh sb="44" eb="46">
      <t>キサイ</t>
    </rPh>
    <phoneticPr fontId="3"/>
  </si>
  <si>
    <t xml:space="preserve">５　施工体制台帳、
　 施工体系図又は
　 作業分担に関する資料
</t>
    <rPh sb="17" eb="18">
      <t>マタ</t>
    </rPh>
    <phoneticPr fontId="3"/>
  </si>
  <si>
    <t>施工時の当初
変更時</t>
    <phoneticPr fontId="32"/>
  </si>
  <si>
    <t>施工中適宜</t>
    <rPh sb="3" eb="5">
      <t>テキギ</t>
    </rPh>
    <phoneticPr fontId="32"/>
  </si>
  <si>
    <r>
      <t>Ⅱ　配置技術者
　</t>
    </r>
    <r>
      <rPr>
        <sz val="6"/>
        <rFont val="MS UI Gothic"/>
        <family val="3"/>
        <charset val="128"/>
      </rPr>
      <t>（現場代理人／監理技術者／主任技術者）</t>
    </r>
    <rPh sb="2" eb="4">
      <t>ハイチ</t>
    </rPh>
    <rPh sb="4" eb="7">
      <t>ギジュツシャ</t>
    </rPh>
    <rPh sb="10" eb="12">
      <t>ゲンバ</t>
    </rPh>
    <rPh sb="12" eb="15">
      <t>ダイリニン</t>
    </rPh>
    <rPh sb="16" eb="18">
      <t>カンリ</t>
    </rPh>
    <rPh sb="18" eb="21">
      <t>ギジュツシャ</t>
    </rPh>
    <rPh sb="22" eb="24">
      <t>シュニン</t>
    </rPh>
    <rPh sb="24" eb="27">
      <t>ギジュツシャ</t>
    </rPh>
    <phoneticPr fontId="3"/>
  </si>
  <si>
    <t>着手前</t>
    <rPh sb="0" eb="2">
      <t>チャクシュ</t>
    </rPh>
    <rPh sb="2" eb="3">
      <t>マエ</t>
    </rPh>
    <phoneticPr fontId="32"/>
  </si>
  <si>
    <t>○専門技術者の選任</t>
    <rPh sb="1" eb="3">
      <t>センモン</t>
    </rPh>
    <rPh sb="3" eb="6">
      <t>ギジュツシャ</t>
    </rPh>
    <rPh sb="7" eb="9">
      <t>センニン</t>
    </rPh>
    <phoneticPr fontId="3"/>
  </si>
  <si>
    <t>専門技術者を選任し、配置している。</t>
    <rPh sb="0" eb="2">
      <t>センモン</t>
    </rPh>
    <rPh sb="2" eb="5">
      <t>ギジュツシャ</t>
    </rPh>
    <rPh sb="6" eb="8">
      <t>センニン</t>
    </rPh>
    <rPh sb="10" eb="12">
      <t>ハイチ</t>
    </rPh>
    <phoneticPr fontId="3"/>
  </si>
  <si>
    <t>○作業主任者の選任</t>
    <rPh sb="1" eb="3">
      <t>サギョウ</t>
    </rPh>
    <rPh sb="3" eb="6">
      <t>シュニンシャ</t>
    </rPh>
    <rPh sb="7" eb="9">
      <t>センニン</t>
    </rPh>
    <phoneticPr fontId="3"/>
  </si>
  <si>
    <t>作業主任者を選任し、配置している。</t>
    <rPh sb="0" eb="5">
      <t>サギョウシュニンシャ</t>
    </rPh>
    <rPh sb="6" eb="8">
      <t>センニン</t>
    </rPh>
    <rPh sb="10" eb="12">
      <t>ハイチ</t>
    </rPh>
    <phoneticPr fontId="3"/>
  </si>
  <si>
    <t>Ⅰ　施工管理</t>
    <rPh sb="2" eb="4">
      <t>セコウ</t>
    </rPh>
    <rPh sb="4" eb="6">
      <t>カンリ</t>
    </rPh>
    <phoneticPr fontId="3"/>
  </si>
  <si>
    <t>Ⅲ　安全対策</t>
    <rPh sb="2" eb="4">
      <t>アンゼン</t>
    </rPh>
    <rPh sb="4" eb="6">
      <t>タイサク</t>
    </rPh>
    <phoneticPr fontId="3"/>
  </si>
  <si>
    <t>○安全パトロールの
　 指摘事項の確認</t>
    <rPh sb="1" eb="3">
      <t>アンゼン</t>
    </rPh>
    <rPh sb="12" eb="14">
      <t>シテキ</t>
    </rPh>
    <rPh sb="14" eb="16">
      <t>ジコウ</t>
    </rPh>
    <rPh sb="17" eb="19">
      <t>カクニン</t>
    </rPh>
    <phoneticPr fontId="3"/>
  </si>
  <si>
    <t>各種安全パトロールでの指摘事項や是正事項について、速やかに改善を図り、かつ関係者に是正報告した記録がある。</t>
    <rPh sb="0" eb="2">
      <t>カクシュ</t>
    </rPh>
    <rPh sb="2" eb="4">
      <t>アンゼン</t>
    </rPh>
    <rPh sb="11" eb="13">
      <t>シテキ</t>
    </rPh>
    <rPh sb="13" eb="15">
      <t>ジコウ</t>
    </rPh>
    <rPh sb="16" eb="18">
      <t>ゼセイ</t>
    </rPh>
    <rPh sb="18" eb="20">
      <t>ジコウ</t>
    </rPh>
    <rPh sb="25" eb="26">
      <t>スミ</t>
    </rPh>
    <rPh sb="29" eb="31">
      <t>カイゼン</t>
    </rPh>
    <rPh sb="32" eb="33">
      <t>ハカ</t>
    </rPh>
    <rPh sb="37" eb="40">
      <t>カンケイシャ</t>
    </rPh>
    <rPh sb="41" eb="43">
      <t>ゼセイ</t>
    </rPh>
    <rPh sb="43" eb="45">
      <t>ホウコク</t>
    </rPh>
    <rPh sb="47" eb="49">
      <t>キロク</t>
    </rPh>
    <phoneticPr fontId="3"/>
  </si>
  <si>
    <t>Ⅳ　対外関係</t>
    <rPh sb="2" eb="4">
      <t>タイガイ</t>
    </rPh>
    <rPh sb="4" eb="6">
      <t>カンケイ</t>
    </rPh>
    <phoneticPr fontId="3"/>
  </si>
  <si>
    <t>施工プロセスチェックリストは、共通仕様書、契約書等に基づき、施工に必要なプロセスが適切に実施されているかについて、監督員が確認を行う。</t>
    <rPh sb="0" eb="2">
      <t>セコウ</t>
    </rPh>
    <rPh sb="15" eb="17">
      <t>キョウツウ</t>
    </rPh>
    <rPh sb="17" eb="20">
      <t>シヨウショ</t>
    </rPh>
    <rPh sb="21" eb="24">
      <t>ケイヤクショ</t>
    </rPh>
    <rPh sb="24" eb="25">
      <t>トウ</t>
    </rPh>
    <rPh sb="26" eb="27">
      <t>モト</t>
    </rPh>
    <rPh sb="30" eb="32">
      <t>セコウ</t>
    </rPh>
    <rPh sb="33" eb="35">
      <t>ヒツヨウ</t>
    </rPh>
    <rPh sb="41" eb="43">
      <t>テキセツ</t>
    </rPh>
    <rPh sb="44" eb="46">
      <t>ジッシ</t>
    </rPh>
    <rPh sb="57" eb="59">
      <t>カントク</t>
    </rPh>
    <rPh sb="59" eb="60">
      <t>イン</t>
    </rPh>
    <rPh sb="61" eb="63">
      <t>カクニン</t>
    </rPh>
    <rPh sb="64" eb="65">
      <t>オコナ</t>
    </rPh>
    <phoneticPr fontId="39"/>
  </si>
  <si>
    <t>記録欄には、指示の具体的な内容及び改善がどのように実施されたかを記入する。※現地でしか確認できない項目について、(現)と記入している。</t>
    <rPh sb="6" eb="8">
      <t>シジ</t>
    </rPh>
    <rPh sb="9" eb="12">
      <t>グタイテキ</t>
    </rPh>
    <rPh sb="13" eb="15">
      <t>ナイヨウ</t>
    </rPh>
    <rPh sb="17" eb="19">
      <t>カイゼン</t>
    </rPh>
    <rPh sb="25" eb="27">
      <t>ジッシ</t>
    </rPh>
    <rPh sb="38" eb="40">
      <t>ゲンチ</t>
    </rPh>
    <rPh sb="43" eb="45">
      <t>カクニン</t>
    </rPh>
    <rPh sb="49" eb="51">
      <t>コウモク</t>
    </rPh>
    <rPh sb="57" eb="58">
      <t>ゲン</t>
    </rPh>
    <rPh sb="60" eb="62">
      <t>キニュウ</t>
    </rPh>
    <phoneticPr fontId="32"/>
  </si>
  <si>
    <t>受注時契約後、変更後、訂正時、完成時</t>
    <rPh sb="11" eb="13">
      <t>テイセイ</t>
    </rPh>
    <rPh sb="13" eb="14">
      <t>ジ</t>
    </rPh>
    <phoneticPr fontId="32"/>
  </si>
  <si>
    <t>契約後１ヶ月以内、
追加購入時</t>
    <rPh sb="0" eb="2">
      <t>ケイヤク</t>
    </rPh>
    <rPh sb="2" eb="3">
      <t>ゴ</t>
    </rPh>
    <rPh sb="5" eb="6">
      <t>ゲツ</t>
    </rPh>
    <rPh sb="6" eb="8">
      <t>イナイ</t>
    </rPh>
    <rPh sb="10" eb="12">
      <t>ツイカ</t>
    </rPh>
    <rPh sb="12" eb="14">
      <t>コウニュウ</t>
    </rPh>
    <rPh sb="14" eb="15">
      <t>ジ</t>
    </rPh>
    <phoneticPr fontId="32"/>
  </si>
  <si>
    <t>施工計画時、施工中適宜</t>
    <rPh sb="0" eb="2">
      <t>セコウ</t>
    </rPh>
    <rPh sb="2" eb="4">
      <t>ケイカク</t>
    </rPh>
    <rPh sb="4" eb="5">
      <t>ジ</t>
    </rPh>
    <rPh sb="6" eb="8">
      <t>セコウ</t>
    </rPh>
    <phoneticPr fontId="32"/>
  </si>
  <si>
    <t xml:space="preserve">２）現場との相違事実がある場合、その事実が確認できる資料を提示して確認を受けた。
</t>
    <rPh sb="29" eb="31">
      <t>テイジ</t>
    </rPh>
    <phoneticPr fontId="3"/>
  </si>
  <si>
    <t>○現場環境改善</t>
    <rPh sb="1" eb="3">
      <t>ゲンバ</t>
    </rPh>
    <rPh sb="3" eb="5">
      <t>カンキョウ</t>
    </rPh>
    <rPh sb="5" eb="7">
      <t>カイゼン</t>
    </rPh>
    <phoneticPr fontId="3"/>
  </si>
  <si>
    <t>施工計画書に記載した現場環境改善を実施している。</t>
    <rPh sb="0" eb="2">
      <t>セコウ</t>
    </rPh>
    <rPh sb="2" eb="4">
      <t>ケイカク</t>
    </rPh>
    <rPh sb="4" eb="5">
      <t>ショ</t>
    </rPh>
    <rPh sb="6" eb="8">
      <t>キサイ</t>
    </rPh>
    <rPh sb="10" eb="12">
      <t>ゲンバ</t>
    </rPh>
    <rPh sb="12" eb="14">
      <t>カンキョウ</t>
    </rPh>
    <rPh sb="14" eb="16">
      <t>カイゼン</t>
    </rPh>
    <rPh sb="17" eb="19">
      <t>ジッシ</t>
    </rPh>
    <phoneticPr fontId="3"/>
  </si>
  <si>
    <t>施工計画時、施工中適宜</t>
    <rPh sb="0" eb="2">
      <t>セコウ</t>
    </rPh>
    <rPh sb="2" eb="4">
      <t>ケイカク</t>
    </rPh>
    <rPh sb="4" eb="5">
      <t>ジ</t>
    </rPh>
    <phoneticPr fontId="32"/>
  </si>
  <si>
    <t>１）工事材料の品質に影響がないよう保管している。</t>
    <rPh sb="2" eb="4">
      <t>コウジ</t>
    </rPh>
    <rPh sb="4" eb="6">
      <t>ザイリョウ</t>
    </rPh>
    <rPh sb="7" eb="9">
      <t>ヒンシツ</t>
    </rPh>
    <rPh sb="10" eb="12">
      <t>エイキョウ</t>
    </rPh>
    <rPh sb="17" eb="19">
      <t>ホカン</t>
    </rPh>
    <phoneticPr fontId="3"/>
  </si>
  <si>
    <t>２）施工体制台帳に下請負契約書（写）、再下請負通知書及び必要書類を添付している。</t>
    <rPh sb="23" eb="26">
      <t>ツウチショ</t>
    </rPh>
    <rPh sb="26" eb="27">
      <t>オヨ</t>
    </rPh>
    <rPh sb="28" eb="30">
      <t>ヒツヨウ</t>
    </rPh>
    <rPh sb="30" eb="32">
      <t>ショルイ</t>
    </rPh>
    <rPh sb="33" eb="35">
      <t>テンプ</t>
    </rPh>
    <phoneticPr fontId="3"/>
  </si>
  <si>
    <t>３）施工体制台帳に社会保険等の加入状況を記載している。</t>
    <rPh sb="4" eb="6">
      <t>タイセイ</t>
    </rPh>
    <rPh sb="6" eb="8">
      <t>ダイチョウ</t>
    </rPh>
    <rPh sb="9" eb="11">
      <t>シャカイ</t>
    </rPh>
    <rPh sb="11" eb="13">
      <t>ホケン</t>
    </rPh>
    <rPh sb="13" eb="14">
      <t>トウ</t>
    </rPh>
    <rPh sb="15" eb="17">
      <t>カニュウ</t>
    </rPh>
    <rPh sb="17" eb="19">
      <t>ジョウキョウ</t>
    </rPh>
    <rPh sb="20" eb="22">
      <t>キサイ</t>
    </rPh>
    <phoneticPr fontId="3"/>
  </si>
  <si>
    <t xml:space="preserve">２）監督員への協議及び報告等を書面（工事打合簿）で行っている。
</t>
    <rPh sb="7" eb="9">
      <t>キョウギ</t>
    </rPh>
    <rPh sb="9" eb="10">
      <t>オヨ</t>
    </rPh>
    <rPh sb="11" eb="13">
      <t>ホウコク</t>
    </rPh>
    <rPh sb="18" eb="20">
      <t>コウジ</t>
    </rPh>
    <rPh sb="20" eb="22">
      <t>ウチアワ</t>
    </rPh>
    <rPh sb="22" eb="23">
      <t>ボ</t>
    </rPh>
    <phoneticPr fontId="3"/>
  </si>
  <si>
    <t>１）技術者としての要件が資格者証等により確認できた。
※監理技術者は講習修了証を含む。</t>
    <rPh sb="28" eb="30">
      <t>カンリ</t>
    </rPh>
    <rPh sb="30" eb="33">
      <t>ギジュツシャ</t>
    </rPh>
    <rPh sb="34" eb="36">
      <t>コウシュウ</t>
    </rPh>
    <rPh sb="36" eb="38">
      <t>シュウリョウ</t>
    </rPh>
    <rPh sb="38" eb="39">
      <t>ショウ</t>
    </rPh>
    <rPh sb="40" eb="41">
      <t>フク</t>
    </rPh>
    <phoneticPr fontId="3"/>
  </si>
  <si>
    <t>２）配置予定、施工体制台帳等に記載された本人であることを資格者証等で確認した。</t>
    <rPh sb="2" eb="4">
      <t>ハイチ</t>
    </rPh>
    <rPh sb="4" eb="6">
      <t>ヨテイ</t>
    </rPh>
    <rPh sb="7" eb="9">
      <t>セコウ</t>
    </rPh>
    <rPh sb="9" eb="11">
      <t>タイセイ</t>
    </rPh>
    <rPh sb="11" eb="13">
      <t>ダイチョウ</t>
    </rPh>
    <rPh sb="13" eb="14">
      <t>トウ</t>
    </rPh>
    <rPh sb="15" eb="17">
      <t>キサイ</t>
    </rPh>
    <rPh sb="20" eb="22">
      <t>ホンニン</t>
    </rPh>
    <rPh sb="28" eb="31">
      <t>シカクシャ</t>
    </rPh>
    <rPh sb="31" eb="32">
      <t>ショウ</t>
    </rPh>
    <rPh sb="32" eb="33">
      <t>トウ</t>
    </rPh>
    <rPh sb="34" eb="36">
      <t>カクニン</t>
    </rPh>
    <phoneticPr fontId="3"/>
  </si>
  <si>
    <t>３）現場に常駐している（主任（監理）技術者の専任性が求められる場合）。</t>
    <rPh sb="2" eb="4">
      <t>ゲンバ</t>
    </rPh>
    <rPh sb="5" eb="7">
      <t>ジョウチュウ</t>
    </rPh>
    <rPh sb="12" eb="14">
      <t>シュニン</t>
    </rPh>
    <rPh sb="15" eb="17">
      <t>カンリ</t>
    </rPh>
    <rPh sb="18" eb="21">
      <t>ギジュツシャ</t>
    </rPh>
    <rPh sb="22" eb="24">
      <t>センニン</t>
    </rPh>
    <rPh sb="24" eb="25">
      <t>セイ</t>
    </rPh>
    <rPh sb="26" eb="27">
      <t>モト</t>
    </rPh>
    <rPh sb="31" eb="33">
      <t>バアイ</t>
    </rPh>
    <phoneticPr fontId="3"/>
  </si>
  <si>
    <t xml:space="preserve">１）受注者は、産業廃棄物を産業廃棄物管理票（マニフェスト）により適正に処理していることを監督員に提示し、確認を受けた。
</t>
    <rPh sb="2" eb="4">
      <t>ジュチュウ</t>
    </rPh>
    <rPh sb="7" eb="9">
      <t>サンギョウ</t>
    </rPh>
    <rPh sb="9" eb="11">
      <t>ハイキ</t>
    </rPh>
    <rPh sb="11" eb="12">
      <t>ブツ</t>
    </rPh>
    <rPh sb="52" eb="54">
      <t>カクニン</t>
    </rPh>
    <rPh sb="55" eb="56">
      <t>ウ</t>
    </rPh>
    <phoneticPr fontId="3"/>
  </si>
  <si>
    <t xml:space="preserve">１）施工前に工事工程表（クリティカルパスを含む）を提出している。
</t>
    <rPh sb="6" eb="8">
      <t>コウジ</t>
    </rPh>
    <rPh sb="21" eb="22">
      <t>フク</t>
    </rPh>
    <phoneticPr fontId="3"/>
  </si>
  <si>
    <t>３）作業員の休日の確保を行った記録が整理されている。</t>
    <rPh sb="2" eb="5">
      <t>サギョウイン</t>
    </rPh>
    <rPh sb="6" eb="8">
      <t>キュウジツ</t>
    </rPh>
    <rPh sb="9" eb="11">
      <t>カクホ</t>
    </rPh>
    <rPh sb="12" eb="13">
      <t>オコナ</t>
    </rPh>
    <rPh sb="15" eb="17">
      <t>キロク</t>
    </rPh>
    <rPh sb="18" eb="20">
      <t>セイリ</t>
    </rPh>
    <phoneticPr fontId="3"/>
  </si>
  <si>
    <t>１）災害防止協議会等を設置し、定期的に開催し、活動記録がある。</t>
    <rPh sb="11" eb="13">
      <t>セッチ</t>
    </rPh>
    <rPh sb="15" eb="17">
      <t>テイキ</t>
    </rPh>
    <rPh sb="17" eb="18">
      <t>テキ</t>
    </rPh>
    <rPh sb="19" eb="21">
      <t>カイサイ</t>
    </rPh>
    <rPh sb="23" eb="25">
      <t>カツドウ</t>
    </rPh>
    <rPh sb="25" eb="27">
      <t>キロク</t>
    </rPh>
    <phoneticPr fontId="3"/>
  </si>
  <si>
    <t>２）店社パトロールを実施し、活動記録がある。</t>
    <rPh sb="10" eb="12">
      <t>ジッシ</t>
    </rPh>
    <rPh sb="14" eb="16">
      <t>カツドウ</t>
    </rPh>
    <rPh sb="16" eb="18">
      <t>キロク</t>
    </rPh>
    <phoneticPr fontId="3"/>
  </si>
  <si>
    <t>３）安全教育、訓練等を実施し、活動記録がある。</t>
    <rPh sb="11" eb="13">
      <t>ジッシ</t>
    </rPh>
    <rPh sb="15" eb="17">
      <t>カツドウ</t>
    </rPh>
    <rPh sb="17" eb="19">
      <t>キロク</t>
    </rPh>
    <phoneticPr fontId="3"/>
  </si>
  <si>
    <t>４）安全巡視、ＴＢＭ、ＫＹ等を実施し、記録がある。</t>
    <rPh sb="15" eb="17">
      <t>ジッシ</t>
    </rPh>
    <rPh sb="19" eb="21">
      <t>キロク</t>
    </rPh>
    <phoneticPr fontId="3"/>
  </si>
  <si>
    <t>５）新規入場者教育を実施し、活動記録がある。</t>
    <rPh sb="10" eb="12">
      <t>ジッシ</t>
    </rPh>
    <rPh sb="14" eb="16">
      <t>カツドウ</t>
    </rPh>
    <rPh sb="16" eb="18">
      <t>キロク</t>
    </rPh>
    <phoneticPr fontId="3"/>
  </si>
  <si>
    <t>７）使用機械・車両等の点検整備等が管理され、点検記録がある。</t>
    <rPh sb="2" eb="4">
      <t>シヨウ</t>
    </rPh>
    <rPh sb="17" eb="19">
      <t>カンリ</t>
    </rPh>
    <rPh sb="22" eb="24">
      <t>テンケン</t>
    </rPh>
    <rPh sb="24" eb="26">
      <t>キロク</t>
    </rPh>
    <phoneticPr fontId="3"/>
  </si>
  <si>
    <t>９）足場や支保工の組立完了時や使用中、また山留め、仮締切等の設置後の点検及び管理がチェックリスト等により実施され、記録がある。</t>
    <rPh sb="2" eb="4">
      <t>アシバ</t>
    </rPh>
    <rPh sb="5" eb="7">
      <t>シホ</t>
    </rPh>
    <rPh sb="7" eb="8">
      <t>コウ</t>
    </rPh>
    <rPh sb="9" eb="11">
      <t>クミタテ</t>
    </rPh>
    <rPh sb="11" eb="13">
      <t>カンリョウ</t>
    </rPh>
    <rPh sb="13" eb="14">
      <t>ジ</t>
    </rPh>
    <rPh sb="15" eb="18">
      <t>シヨウチュウ</t>
    </rPh>
    <rPh sb="30" eb="32">
      <t>セッチ</t>
    </rPh>
    <rPh sb="32" eb="33">
      <t>ゴ</t>
    </rPh>
    <rPh sb="48" eb="49">
      <t>トウ</t>
    </rPh>
    <rPh sb="52" eb="54">
      <t>ジッシ</t>
    </rPh>
    <phoneticPr fontId="3"/>
  </si>
  <si>
    <t>１）関係官公署等との協議及び調整を行い、その記録が整備されている。</t>
    <rPh sb="4" eb="7">
      <t>カンコウショ</t>
    </rPh>
    <rPh sb="7" eb="8">
      <t>トウ</t>
    </rPh>
    <rPh sb="10" eb="12">
      <t>キョウギ</t>
    </rPh>
    <rPh sb="17" eb="18">
      <t>オコナ</t>
    </rPh>
    <rPh sb="25" eb="27">
      <t>セイビ</t>
    </rPh>
    <phoneticPr fontId="3"/>
  </si>
  <si>
    <t>２）工事の目的及び内容を工事看板などにより地域住民や通行者等にわかりやすく周知している。</t>
    <rPh sb="2" eb="4">
      <t>コウジ</t>
    </rPh>
    <rPh sb="5" eb="7">
      <t>モクテキ</t>
    </rPh>
    <rPh sb="7" eb="8">
      <t>オヨ</t>
    </rPh>
    <rPh sb="9" eb="11">
      <t>ナイヨウ</t>
    </rPh>
    <rPh sb="12" eb="14">
      <t>コウジ</t>
    </rPh>
    <rPh sb="14" eb="16">
      <t>カンバン</t>
    </rPh>
    <rPh sb="21" eb="23">
      <t>チイキ</t>
    </rPh>
    <rPh sb="23" eb="25">
      <t>ジュウミン</t>
    </rPh>
    <rPh sb="26" eb="29">
      <t>ツウコウシャ</t>
    </rPh>
    <rPh sb="29" eb="30">
      <t>トウ</t>
    </rPh>
    <rPh sb="37" eb="39">
      <t>シュウチ</t>
    </rPh>
    <phoneticPr fontId="3"/>
  </si>
  <si>
    <t>３）近隣住民（施設管理者等を含む）と施工上必要な交渉、苦情対応を適切に行っている記録ある。</t>
    <rPh sb="7" eb="9">
      <t>シセツ</t>
    </rPh>
    <rPh sb="9" eb="12">
      <t>カンリシャ</t>
    </rPh>
    <rPh sb="12" eb="13">
      <t>トウ</t>
    </rPh>
    <rPh sb="14" eb="15">
      <t>フク</t>
    </rPh>
    <rPh sb="27" eb="29">
      <t>クジョウ</t>
    </rPh>
    <rPh sb="29" eb="31">
      <t>タイオウ</t>
    </rPh>
    <rPh sb="32" eb="34">
      <t>テキセツ</t>
    </rPh>
    <rPh sb="35" eb="36">
      <t>オコナ</t>
    </rPh>
    <rPh sb="40" eb="42">
      <t>キロク</t>
    </rPh>
    <phoneticPr fontId="3"/>
  </si>
  <si>
    <t>４）関連工事等の受注者と協力を行っている記録がある。</t>
    <rPh sb="8" eb="10">
      <t>ジュチュウ</t>
    </rPh>
    <rPh sb="10" eb="11">
      <t>シャ</t>
    </rPh>
    <rPh sb="12" eb="14">
      <t>キョウリョク</t>
    </rPh>
    <rPh sb="15" eb="16">
      <t>オコナ</t>
    </rPh>
    <rPh sb="20" eb="22">
      <t>キロク</t>
    </rPh>
    <phoneticPr fontId="3"/>
  </si>
  <si>
    <t>１１）地下埋設物及び架空線等に関する事故防止に取り組んでいる。</t>
    <rPh sb="3" eb="5">
      <t>チカ</t>
    </rPh>
    <rPh sb="5" eb="7">
      <t>マイセツ</t>
    </rPh>
    <rPh sb="7" eb="8">
      <t>ブツ</t>
    </rPh>
    <rPh sb="8" eb="9">
      <t>オヨ</t>
    </rPh>
    <rPh sb="10" eb="12">
      <t>カクウ</t>
    </rPh>
    <rPh sb="12" eb="13">
      <t>セン</t>
    </rPh>
    <rPh sb="13" eb="14">
      <t>トウ</t>
    </rPh>
    <rPh sb="15" eb="16">
      <t>カン</t>
    </rPh>
    <rPh sb="18" eb="20">
      <t>ジコ</t>
    </rPh>
    <rPh sb="20" eb="22">
      <t>ボウシ</t>
    </rPh>
    <rPh sb="23" eb="24">
      <t>ト</t>
    </rPh>
    <rPh sb="25" eb="26">
      <t>ク</t>
    </rPh>
    <phoneticPr fontId="3"/>
  </si>
  <si>
    <t>１０）保安施設の設置及び管理を各種基準及び関係者の協議に基づき実施している。</t>
    <rPh sb="3" eb="5">
      <t>ホアン</t>
    </rPh>
    <rPh sb="5" eb="7">
      <t>シセツ</t>
    </rPh>
    <rPh sb="8" eb="10">
      <t>セッチ</t>
    </rPh>
    <rPh sb="10" eb="11">
      <t>オヨ</t>
    </rPh>
    <rPh sb="12" eb="14">
      <t>カンリ</t>
    </rPh>
    <rPh sb="15" eb="17">
      <t>カクシュ</t>
    </rPh>
    <rPh sb="17" eb="19">
      <t>キジュン</t>
    </rPh>
    <rPh sb="19" eb="20">
      <t>オヨ</t>
    </rPh>
    <rPh sb="21" eb="24">
      <t>カンケイシャ</t>
    </rPh>
    <rPh sb="25" eb="27">
      <t>キョウギ</t>
    </rPh>
    <rPh sb="28" eb="29">
      <t>モト</t>
    </rPh>
    <rPh sb="31" eb="33">
      <t>ジッシ</t>
    </rPh>
    <phoneticPr fontId="3"/>
  </si>
  <si>
    <t>２　施工状況</t>
  </si>
  <si>
    <t>４）計画工程以外の時間外作業がほとんどない。</t>
    <rPh sb="2" eb="4">
      <t>ケイカク</t>
    </rPh>
    <rPh sb="4" eb="6">
      <t>コウテイ</t>
    </rPh>
    <rPh sb="6" eb="8">
      <t>イガイ</t>
    </rPh>
    <rPh sb="9" eb="12">
      <t>ジカンガイ</t>
    </rPh>
    <rPh sb="12" eb="14">
      <t>サギョウ</t>
    </rPh>
    <phoneticPr fontId="3"/>
  </si>
  <si>
    <t xml:space="preserve">○段階確認
　 </t>
    <rPh sb="1" eb="3">
      <t>ダンカイ</t>
    </rPh>
    <rPh sb="3" eb="5">
      <t>カクニン</t>
    </rPh>
    <phoneticPr fontId="3"/>
  </si>
  <si>
    <t>２）段階確認の時期・内容・頻度が適切である。</t>
    <rPh sb="2" eb="4">
      <t>ダンカイ</t>
    </rPh>
    <rPh sb="4" eb="6">
      <t>カクニン</t>
    </rPh>
    <rPh sb="7" eb="9">
      <t>ジキ</t>
    </rPh>
    <rPh sb="10" eb="12">
      <t>ナイヨウ</t>
    </rPh>
    <rPh sb="13" eb="15">
      <t>ヒンド</t>
    </rPh>
    <rPh sb="16" eb="18">
      <t>テキセツ</t>
    </rPh>
    <phoneticPr fontId="3"/>
  </si>
  <si>
    <t>１）段階確認書により段階確認の予定時期を監督員に協議している。</t>
    <rPh sb="2" eb="4">
      <t>ダンカイ</t>
    </rPh>
    <rPh sb="4" eb="7">
      <t>カクニンショ</t>
    </rPh>
    <rPh sb="10" eb="12">
      <t>ダンカイ</t>
    </rPh>
    <rPh sb="12" eb="14">
      <t>カクニン</t>
    </rPh>
    <rPh sb="15" eb="17">
      <t>ヨテイ</t>
    </rPh>
    <rPh sb="17" eb="19">
      <t>ジキ</t>
    </rPh>
    <rPh sb="20" eb="22">
      <t>カントク</t>
    </rPh>
    <rPh sb="22" eb="23">
      <t>イン</t>
    </rPh>
    <rPh sb="24" eb="26">
      <t>キョウギ</t>
    </rPh>
    <phoneticPr fontId="3"/>
  </si>
  <si>
    <t>から</t>
    <phoneticPr fontId="32"/>
  </si>
  <si>
    <t>まで</t>
    <phoneticPr fontId="32"/>
  </si>
  <si>
    <t>（　／　）</t>
    <phoneticPr fontId="3"/>
  </si>
  <si>
    <t>○ ：</t>
    <phoneticPr fontId="32"/>
  </si>
  <si>
    <t>× ：</t>
    <phoneticPr fontId="32"/>
  </si>
  <si>
    <t>１／３</t>
    <phoneticPr fontId="3"/>
  </si>
  <si>
    <t>１　工事実績情報
（CORINS登録）</t>
    <phoneticPr fontId="3"/>
  </si>
  <si>
    <t xml:space="preserve">契約締結後等の１０日以内に適正に登録申請した。
</t>
    <phoneticPr fontId="3"/>
  </si>
  <si>
    <t>（　／　）</t>
    <phoneticPr fontId="3"/>
  </si>
  <si>
    <t>（　／　）</t>
    <phoneticPr fontId="3"/>
  </si>
  <si>
    <t>（　／　）</t>
    <phoneticPr fontId="3"/>
  </si>
  <si>
    <t>２　建設業退職金共済
　 制度</t>
    <phoneticPr fontId="3"/>
  </si>
  <si>
    <t xml:space="preserve">１）掛金収納書の写しを提出した。もしくは、提出しない理由を書面で提出した。
</t>
    <phoneticPr fontId="3"/>
  </si>
  <si>
    <t>（　／　）</t>
    <phoneticPr fontId="3"/>
  </si>
  <si>
    <t>３）「建設業退職金共済制度適用事業主工事現場」の標識を現場に掲示している。</t>
    <phoneticPr fontId="3"/>
  </si>
  <si>
    <t>施工中１回程度</t>
    <phoneticPr fontId="32"/>
  </si>
  <si>
    <t>３　労働保険関係成立票</t>
    <phoneticPr fontId="3"/>
  </si>
  <si>
    <t>（　／　）</t>
    <phoneticPr fontId="3"/>
  </si>
  <si>
    <t>（　／　）</t>
    <phoneticPr fontId="3"/>
  </si>
  <si>
    <t>４　建設業許可標識</t>
    <phoneticPr fontId="3"/>
  </si>
  <si>
    <t>施工中１回程度</t>
    <phoneticPr fontId="32"/>
  </si>
  <si>
    <t>１）施工体制台帳及び施工体系図を現場に備え付け、かつ、同一のものを提出した。</t>
    <phoneticPr fontId="3"/>
  </si>
  <si>
    <t>（　／　）</t>
    <phoneticPr fontId="3"/>
  </si>
  <si>
    <t>施工時の当初
変更時</t>
    <phoneticPr fontId="32"/>
  </si>
  <si>
    <t>施工時の当初
変更時</t>
    <phoneticPr fontId="32"/>
  </si>
  <si>
    <t>４）施工体系図を現場の工事関係者及び公衆の見やすい場所に掲げている。</t>
    <phoneticPr fontId="3"/>
  </si>
  <si>
    <t>施工時の当初
変更時</t>
    <phoneticPr fontId="32"/>
  </si>
  <si>
    <t>５）施工体系図に記載のない業者が作業していない。</t>
    <phoneticPr fontId="3"/>
  </si>
  <si>
    <t>６）一部下請負通知書を提出し、承諾を得た下請負業者が施工している。</t>
    <phoneticPr fontId="3"/>
  </si>
  <si>
    <t>（　／　）</t>
    <phoneticPr fontId="3"/>
  </si>
  <si>
    <t>７）元請が下請工事の施工に実質的に関与している。</t>
    <phoneticPr fontId="3"/>
  </si>
  <si>
    <t>２／３</t>
    <phoneticPr fontId="3"/>
  </si>
  <si>
    <t>○現場代理人</t>
    <phoneticPr fontId="3"/>
  </si>
  <si>
    <t xml:space="preserve">１）現場に常駐している。
</t>
    <phoneticPr fontId="3"/>
  </si>
  <si>
    <t>○監理技術者（主任技術者）の専任制等</t>
    <phoneticPr fontId="3"/>
  </si>
  <si>
    <t xml:space="preserve">４）施工計画や工事に係る工程、技術的事項を把握し、主体的に係わっている。
</t>
    <phoneticPr fontId="3"/>
  </si>
  <si>
    <t>２　施工状況</t>
    <phoneticPr fontId="3"/>
  </si>
  <si>
    <t>○設計図書の照査等</t>
    <phoneticPr fontId="3"/>
  </si>
  <si>
    <t xml:space="preserve">１）契約書第１８条第１項第１号から第５号に係わる設計図書の照査を行っている。
</t>
    <phoneticPr fontId="3"/>
  </si>
  <si>
    <t>着手前
施工中適宜</t>
    <phoneticPr fontId="32"/>
  </si>
  <si>
    <t>着手前
施工中適宜</t>
    <phoneticPr fontId="32"/>
  </si>
  <si>
    <t>○施工計画書</t>
    <phoneticPr fontId="3"/>
  </si>
  <si>
    <t xml:space="preserve">１）施工（変更を含む）に先立ち、提出した。
</t>
    <phoneticPr fontId="3"/>
  </si>
  <si>
    <t>着手前
変更時</t>
    <phoneticPr fontId="32"/>
  </si>
  <si>
    <t xml:space="preserve">２）記載内容が、設計図書・現場条件等を反映している。
</t>
    <phoneticPr fontId="3"/>
  </si>
  <si>
    <t>施工中適宜</t>
    <phoneticPr fontId="32"/>
  </si>
  <si>
    <t xml:space="preserve">４）記載内容と現場施工体制が一致している。
</t>
    <phoneticPr fontId="3"/>
  </si>
  <si>
    <t>施工中適宜</t>
    <phoneticPr fontId="32"/>
  </si>
  <si>
    <t xml:space="preserve">○施工管理
　 </t>
    <phoneticPr fontId="3"/>
  </si>
  <si>
    <t>３／３</t>
    <phoneticPr fontId="3"/>
  </si>
  <si>
    <t>○建設副産物及び
建設廃棄物</t>
    <phoneticPr fontId="3"/>
  </si>
  <si>
    <t>施工中適宜</t>
    <phoneticPr fontId="32"/>
  </si>
  <si>
    <t xml:space="preserve">２）再生資源利用計画書及び再生資源利用促進計画書を所定の様式に基づき作成し、施工計画書に含め提出した。
</t>
    <phoneticPr fontId="3"/>
  </si>
  <si>
    <t>Ⅱ　工程管理</t>
    <phoneticPr fontId="3"/>
  </si>
  <si>
    <t>○工程管理</t>
    <phoneticPr fontId="3"/>
  </si>
  <si>
    <t>着手前
施工中適宜</t>
    <phoneticPr fontId="32"/>
  </si>
  <si>
    <t>２）工程の把握に努め、必要に応じ、フォローアップを行っている。</t>
    <phoneticPr fontId="3"/>
  </si>
  <si>
    <t>○安全活動</t>
    <phoneticPr fontId="3"/>
  </si>
  <si>
    <t>施工中適宜</t>
    <phoneticPr fontId="32"/>
  </si>
  <si>
    <t>施工中適宜</t>
    <phoneticPr fontId="32"/>
  </si>
  <si>
    <t>施工中適宜</t>
    <phoneticPr fontId="32"/>
  </si>
  <si>
    <t>○関係機関等</t>
    <phoneticPr fontId="3"/>
  </si>
  <si>
    <t>着工前
施工中適宜</t>
    <phoneticPr fontId="32"/>
  </si>
  <si>
    <t>着工前
施工中適宜</t>
    <phoneticPr fontId="32"/>
  </si>
  <si>
    <t>着工前
施工中適宜</t>
    <phoneticPr fontId="32"/>
  </si>
  <si>
    <t>　※３　創意工夫は、工事特性の対応事項のような難度を伴わない工事において、企業の工夫やノウハウにより特筆すべき便益があった場合に評価する項目である。</t>
    <rPh sb="4" eb="6">
      <t>ソウイ</t>
    </rPh>
    <rPh sb="6" eb="8">
      <t>クフウ</t>
    </rPh>
    <rPh sb="10" eb="12">
      <t>コウジ</t>
    </rPh>
    <rPh sb="12" eb="14">
      <t>トクセイ</t>
    </rPh>
    <rPh sb="15" eb="17">
      <t>タイオウ</t>
    </rPh>
    <rPh sb="17" eb="19">
      <t>ジコウ</t>
    </rPh>
    <rPh sb="23" eb="25">
      <t>ナンド</t>
    </rPh>
    <rPh sb="26" eb="27">
      <t>トモナ</t>
    </rPh>
    <rPh sb="30" eb="32">
      <t>コウジ</t>
    </rPh>
    <rPh sb="37" eb="39">
      <t>キギョウ</t>
    </rPh>
    <rPh sb="40" eb="42">
      <t>クフウ</t>
    </rPh>
    <rPh sb="50" eb="52">
      <t>トクヒツ</t>
    </rPh>
    <rPh sb="55" eb="57">
      <t>ベンエキ</t>
    </rPh>
    <rPh sb="61" eb="63">
      <t>バアイ</t>
    </rPh>
    <rPh sb="64" eb="66">
      <t>ヒョウカ</t>
    </rPh>
    <rPh sb="68" eb="70">
      <t>コウモク</t>
    </rPh>
    <phoneticPr fontId="3"/>
  </si>
  <si>
    <t>別紙－４</t>
    <rPh sb="0" eb="2">
      <t>ベッシ</t>
    </rPh>
    <phoneticPr fontId="3"/>
  </si>
  <si>
    <t>１．出来形及び品質のばらつきの考え方</t>
    <rPh sb="2" eb="5">
      <t>デキガタ</t>
    </rPh>
    <rPh sb="5" eb="6">
      <t>オヨ</t>
    </rPh>
    <rPh sb="7" eb="9">
      <t>ヒンシツ</t>
    </rPh>
    <rPh sb="15" eb="16">
      <t>カンガ</t>
    </rPh>
    <rPh sb="17" eb="18">
      <t>カタ</t>
    </rPh>
    <phoneticPr fontId="3"/>
  </si>
  <si>
    <t>　（１）多工種工事の場合は、主たる３工種以内で評定する。ただし、それ以外の工種で重要な場合は３工種以内に含むことができる。</t>
    <rPh sb="4" eb="5">
      <t>タ</t>
    </rPh>
    <rPh sb="5" eb="6">
      <t>コウ</t>
    </rPh>
    <rPh sb="6" eb="7">
      <t>シュ</t>
    </rPh>
    <rPh sb="7" eb="9">
      <t>コウジ</t>
    </rPh>
    <rPh sb="10" eb="12">
      <t>バアイ</t>
    </rPh>
    <rPh sb="14" eb="15">
      <t>シュ</t>
    </rPh>
    <rPh sb="18" eb="19">
      <t>コウ</t>
    </rPh>
    <rPh sb="19" eb="20">
      <t>シュ</t>
    </rPh>
    <rPh sb="20" eb="22">
      <t>イナイ</t>
    </rPh>
    <rPh sb="23" eb="25">
      <t>ヒョウテイ</t>
    </rPh>
    <rPh sb="34" eb="36">
      <t>イガイ</t>
    </rPh>
    <rPh sb="37" eb="38">
      <t>コウ</t>
    </rPh>
    <rPh sb="38" eb="39">
      <t>シュ</t>
    </rPh>
    <rPh sb="40" eb="42">
      <t>ジュウヨウ</t>
    </rPh>
    <rPh sb="43" eb="45">
      <t>バアイ</t>
    </rPh>
    <rPh sb="47" eb="48">
      <t>コウ</t>
    </rPh>
    <rPh sb="48" eb="49">
      <t>シュ</t>
    </rPh>
    <rPh sb="49" eb="51">
      <t>イナイ</t>
    </rPh>
    <rPh sb="52" eb="53">
      <t>フク</t>
    </rPh>
    <phoneticPr fontId="3"/>
  </si>
  <si>
    <t>　（２）コンクリート橋は、プレテンション桁等、工場で製作される構造物も対象とする。</t>
    <rPh sb="10" eb="11">
      <t>ハシ</t>
    </rPh>
    <rPh sb="20" eb="21">
      <t>ケタ</t>
    </rPh>
    <rPh sb="21" eb="22">
      <t>トウ</t>
    </rPh>
    <rPh sb="23" eb="25">
      <t>コウジョウ</t>
    </rPh>
    <rPh sb="26" eb="28">
      <t>セイサク</t>
    </rPh>
    <rPh sb="31" eb="34">
      <t>コウゾウブツ</t>
    </rPh>
    <rPh sb="35" eb="37">
      <t>タイショウ</t>
    </rPh>
    <phoneticPr fontId="3"/>
  </si>
  <si>
    <t>　（３）評定は「多工種複合工事」欄を活用する。</t>
    <rPh sb="4" eb="6">
      <t>ヒョウテイ</t>
    </rPh>
    <rPh sb="8" eb="9">
      <t>オオ</t>
    </rPh>
    <rPh sb="9" eb="10">
      <t>コウ</t>
    </rPh>
    <rPh sb="10" eb="11">
      <t>シュ</t>
    </rPh>
    <rPh sb="11" eb="13">
      <t>フクゴウ</t>
    </rPh>
    <rPh sb="13" eb="15">
      <t>コウジ</t>
    </rPh>
    <rPh sb="16" eb="17">
      <t>ラン</t>
    </rPh>
    <rPh sb="18" eb="20">
      <t>カツヨウ</t>
    </rPh>
    <phoneticPr fontId="3"/>
  </si>
  <si>
    <t>　（１）施工プロセスチェックリストを活用して、評定を行う。</t>
    <rPh sb="4" eb="6">
      <t>セコウ</t>
    </rPh>
    <rPh sb="18" eb="20">
      <t>カツヨウ</t>
    </rPh>
    <rPh sb="23" eb="25">
      <t>ヒョウテイ</t>
    </rPh>
    <rPh sb="26" eb="27">
      <t>オコナ</t>
    </rPh>
    <phoneticPr fontId="3"/>
  </si>
  <si>
    <t>　（２）「４．工事特性」「５．創意工夫」「６．社会性等」は、受注者から提出された実施状況に関する書類を活用して、評定を行う。</t>
    <rPh sb="7" eb="9">
      <t>コウジ</t>
    </rPh>
    <rPh sb="9" eb="11">
      <t>トクセイ</t>
    </rPh>
    <rPh sb="15" eb="17">
      <t>ソウイ</t>
    </rPh>
    <rPh sb="17" eb="19">
      <t>クフウ</t>
    </rPh>
    <rPh sb="23" eb="26">
      <t>シャカイセイ</t>
    </rPh>
    <rPh sb="26" eb="27">
      <t>トウ</t>
    </rPh>
    <rPh sb="30" eb="33">
      <t>ジュチュウシャ</t>
    </rPh>
    <rPh sb="35" eb="37">
      <t>テイシュツ</t>
    </rPh>
    <rPh sb="40" eb="42">
      <t>ジッシ</t>
    </rPh>
    <rPh sb="42" eb="44">
      <t>ジョウキョウ</t>
    </rPh>
    <rPh sb="45" eb="46">
      <t>カン</t>
    </rPh>
    <rPh sb="48" eb="50">
      <t>ショルイ</t>
    </rPh>
    <rPh sb="51" eb="53">
      <t>カツヨウ</t>
    </rPh>
    <rPh sb="56" eb="58">
      <t>ヒョウテイ</t>
    </rPh>
    <rPh sb="59" eb="60">
      <t>オコナ</t>
    </rPh>
    <phoneticPr fontId="3"/>
  </si>
  <si>
    <t>　（１）進行性又は有害なクラックがなく、発生したクラックに対して有識者（コンクリート診断士等）の意見に基づく処置をしている場合、「ｃ評価」とする。</t>
    <rPh sb="4" eb="7">
      <t>シンコウセイ</t>
    </rPh>
    <rPh sb="7" eb="8">
      <t>マタ</t>
    </rPh>
    <rPh sb="9" eb="11">
      <t>ユウガイ</t>
    </rPh>
    <rPh sb="20" eb="22">
      <t>ハッセイ</t>
    </rPh>
    <rPh sb="29" eb="30">
      <t>タイ</t>
    </rPh>
    <rPh sb="32" eb="35">
      <t>ユウシキシャ</t>
    </rPh>
    <rPh sb="42" eb="45">
      <t>シンダンシ</t>
    </rPh>
    <rPh sb="45" eb="46">
      <t>トウ</t>
    </rPh>
    <rPh sb="48" eb="50">
      <t>イケン</t>
    </rPh>
    <rPh sb="51" eb="52">
      <t>モト</t>
    </rPh>
    <rPh sb="54" eb="56">
      <t>ショチ</t>
    </rPh>
    <rPh sb="61" eb="63">
      <t>バアイ</t>
    </rPh>
    <rPh sb="66" eb="68">
      <t>ヒョウカ</t>
    </rPh>
    <phoneticPr fontId="3"/>
  </si>
  <si>
    <t>　（２）進行性又は有害なクラックではないが、補修がされていない場合、「ｄ評価」とする。</t>
    <rPh sb="4" eb="7">
      <t>シンコウセイ</t>
    </rPh>
    <rPh sb="7" eb="8">
      <t>マタ</t>
    </rPh>
    <rPh sb="9" eb="11">
      <t>ユウガイ</t>
    </rPh>
    <rPh sb="22" eb="24">
      <t>ホシュウ</t>
    </rPh>
    <rPh sb="31" eb="33">
      <t>バアイ</t>
    </rPh>
    <rPh sb="36" eb="38">
      <t>ヒョウカ</t>
    </rPh>
    <phoneticPr fontId="3"/>
  </si>
  <si>
    <t>　（３）進行性又は有害なクラックがあり、補習がされていない場合、「e評価」とする。</t>
    <rPh sb="4" eb="7">
      <t>シンコウセイ</t>
    </rPh>
    <rPh sb="7" eb="8">
      <t>マタ</t>
    </rPh>
    <rPh sb="9" eb="11">
      <t>ユウガイ</t>
    </rPh>
    <rPh sb="20" eb="22">
      <t>ホシュウ</t>
    </rPh>
    <rPh sb="29" eb="31">
      <t>バアイ</t>
    </rPh>
    <rPh sb="34" eb="36">
      <t>ヒョウカ</t>
    </rPh>
    <phoneticPr fontId="3"/>
  </si>
  <si>
    <t>別紙ー５</t>
    <rPh sb="0" eb="2">
      <t>ベッシ</t>
    </rPh>
    <phoneticPr fontId="3"/>
  </si>
  <si>
    <t>別紙－１①</t>
    <rPh sb="0" eb="2">
      <t>ベッシ</t>
    </rPh>
    <phoneticPr fontId="3"/>
  </si>
  <si>
    <t>別紙－１②</t>
    <rPh sb="0" eb="2">
      <t>ベッシ</t>
    </rPh>
    <phoneticPr fontId="3"/>
  </si>
  <si>
    <t xml:space="preserve">別紙－１④                                                                                                                                                                                              </t>
    <phoneticPr fontId="3"/>
  </si>
  <si>
    <t xml:space="preserve">別紙－１⑥                                                                                                                                                                                              </t>
    <phoneticPr fontId="3"/>
  </si>
  <si>
    <t>別紙－１⑧-1</t>
    <rPh sb="1" eb="2">
      <t>カミ</t>
    </rPh>
    <phoneticPr fontId="3"/>
  </si>
  <si>
    <t xml:space="preserve">別紙－２①                                                                                                                                                                                   </t>
    <phoneticPr fontId="3"/>
  </si>
  <si>
    <t xml:space="preserve">別紙－２②                                                                                                                                                                                </t>
    <phoneticPr fontId="3"/>
  </si>
  <si>
    <t>⑮ＰＣ鋼材の緊張力及びグラウト品質管理値が、設計図書の仕様を満足していることが確認できる。</t>
    <rPh sb="3" eb="5">
      <t>コウザイ</t>
    </rPh>
    <rPh sb="6" eb="8">
      <t>キンチョウ</t>
    </rPh>
    <rPh sb="8" eb="9">
      <t>チカラ</t>
    </rPh>
    <rPh sb="9" eb="10">
      <t>オヨ</t>
    </rPh>
    <rPh sb="15" eb="17">
      <t>ヒンシツ</t>
    </rPh>
    <rPh sb="17" eb="19">
      <t>カンリ</t>
    </rPh>
    <rPh sb="19" eb="20">
      <t>アタイ</t>
    </rPh>
    <rPh sb="22" eb="24">
      <t>セッケイ</t>
    </rPh>
    <rPh sb="24" eb="26">
      <t>トショ</t>
    </rPh>
    <rPh sb="27" eb="29">
      <t>シヨウ</t>
    </rPh>
    <rPh sb="30" eb="32">
      <t>マンゾク</t>
    </rPh>
    <rPh sb="39" eb="41">
      <t>カクニン</t>
    </rPh>
    <phoneticPr fontId="3"/>
  </si>
  <si>
    <t>⑮付着強度試験、貼付状態試験が適切に行われていることが確認できる。</t>
    <rPh sb="1" eb="3">
      <t>フチャク</t>
    </rPh>
    <rPh sb="3" eb="5">
      <t>キョウド</t>
    </rPh>
    <rPh sb="5" eb="7">
      <t>シケン</t>
    </rPh>
    <rPh sb="8" eb="9">
      <t>ハ</t>
    </rPh>
    <rPh sb="9" eb="10">
      <t>ツ</t>
    </rPh>
    <rPh sb="10" eb="12">
      <t>ジョウタイ</t>
    </rPh>
    <rPh sb="12" eb="14">
      <t>シケン</t>
    </rPh>
    <rPh sb="15" eb="17">
      <t>テキセツ</t>
    </rPh>
    <rPh sb="18" eb="19">
      <t>オコナ</t>
    </rPh>
    <rPh sb="27" eb="29">
      <t>カクニン</t>
    </rPh>
    <phoneticPr fontId="3"/>
  </si>
  <si>
    <t>⑯使用材料（硬化剤、助剤含む）の入荷状況及び空袋で使用量の管理が適切に行われていることが確認できる。</t>
    <rPh sb="1" eb="3">
      <t>シヨウ</t>
    </rPh>
    <rPh sb="3" eb="5">
      <t>ザイリョウ</t>
    </rPh>
    <rPh sb="6" eb="8">
      <t>コウカ</t>
    </rPh>
    <rPh sb="8" eb="9">
      <t>ザイ</t>
    </rPh>
    <rPh sb="10" eb="12">
      <t>ジョザイ</t>
    </rPh>
    <rPh sb="12" eb="13">
      <t>フク</t>
    </rPh>
    <rPh sb="16" eb="18">
      <t>ニュウカ</t>
    </rPh>
    <rPh sb="18" eb="20">
      <t>ジョウキョウ</t>
    </rPh>
    <rPh sb="20" eb="21">
      <t>オヨ</t>
    </rPh>
    <rPh sb="22" eb="23">
      <t>ア</t>
    </rPh>
    <rPh sb="23" eb="24">
      <t>フクロ</t>
    </rPh>
    <rPh sb="25" eb="27">
      <t>シヨウ</t>
    </rPh>
    <rPh sb="27" eb="28">
      <t>リョウ</t>
    </rPh>
    <rPh sb="29" eb="31">
      <t>カンリ</t>
    </rPh>
    <rPh sb="32" eb="34">
      <t>テキセツ</t>
    </rPh>
    <rPh sb="35" eb="36">
      <t>オコナ</t>
    </rPh>
    <rPh sb="44" eb="46">
      <t>カクニン</t>
    </rPh>
    <phoneticPr fontId="3"/>
  </si>
  <si>
    <t>⑰積層部について、層ごとに適切に写真管理が行われていることが確認できる。</t>
    <rPh sb="1" eb="2">
      <t>ツ</t>
    </rPh>
    <rPh sb="2" eb="3">
      <t>ソウ</t>
    </rPh>
    <rPh sb="3" eb="4">
      <t>ブ</t>
    </rPh>
    <rPh sb="9" eb="10">
      <t>ソウ</t>
    </rPh>
    <rPh sb="13" eb="15">
      <t>テキセツ</t>
    </rPh>
    <rPh sb="16" eb="18">
      <t>シャシン</t>
    </rPh>
    <rPh sb="18" eb="20">
      <t>カンリ</t>
    </rPh>
    <rPh sb="21" eb="22">
      <t>オコナ</t>
    </rPh>
    <rPh sb="30" eb="32">
      <t>カクニン</t>
    </rPh>
    <phoneticPr fontId="3"/>
  </si>
  <si>
    <t>⑲アンカー工の削孔深さが全本数管理されており、十分確認できる。</t>
    <rPh sb="5" eb="6">
      <t>コウ</t>
    </rPh>
    <rPh sb="7" eb="8">
      <t>ケズ</t>
    </rPh>
    <rPh sb="8" eb="9">
      <t>コウ</t>
    </rPh>
    <rPh sb="9" eb="10">
      <t>フカ</t>
    </rPh>
    <rPh sb="12" eb="13">
      <t>ゼン</t>
    </rPh>
    <rPh sb="13" eb="15">
      <t>ホンスウ</t>
    </rPh>
    <rPh sb="15" eb="17">
      <t>カンリ</t>
    </rPh>
    <rPh sb="23" eb="24">
      <t>ジュウ</t>
    </rPh>
    <rPh sb="24" eb="25">
      <t>ブン</t>
    </rPh>
    <rPh sb="25" eb="27">
      <t>カクニン</t>
    </rPh>
    <phoneticPr fontId="3"/>
  </si>
  <si>
    <t>⑳下地処理が適切に行われていることが確認できる。</t>
    <rPh sb="1" eb="3">
      <t>シタジ</t>
    </rPh>
    <rPh sb="3" eb="5">
      <t>ショリ</t>
    </rPh>
    <rPh sb="6" eb="8">
      <t>テキセツ</t>
    </rPh>
    <rPh sb="9" eb="10">
      <t>オコナ</t>
    </rPh>
    <rPh sb="18" eb="20">
      <t>カクニン</t>
    </rPh>
    <phoneticPr fontId="3"/>
  </si>
  <si>
    <t>21アンカー工は引き抜き試験により、許容する引張強度が確保できていることを確認している。</t>
    <rPh sb="6" eb="7">
      <t>コウ</t>
    </rPh>
    <rPh sb="8" eb="9">
      <t>ヒ</t>
    </rPh>
    <rPh sb="10" eb="11">
      <t>ヌ</t>
    </rPh>
    <rPh sb="12" eb="14">
      <t>シケン</t>
    </rPh>
    <rPh sb="18" eb="20">
      <t>キョヨウ</t>
    </rPh>
    <rPh sb="22" eb="24">
      <t>ヒッパリ</t>
    </rPh>
    <rPh sb="24" eb="26">
      <t>キョウド</t>
    </rPh>
    <rPh sb="27" eb="29">
      <t>カクホ</t>
    </rPh>
    <rPh sb="37" eb="39">
      <t>カクニン</t>
    </rPh>
    <phoneticPr fontId="3"/>
  </si>
  <si>
    <t>22全体的に増厚幅を確認している。</t>
    <rPh sb="2" eb="5">
      <t>ゼンタイテキ</t>
    </rPh>
    <rPh sb="6" eb="7">
      <t>マシ</t>
    </rPh>
    <rPh sb="7" eb="8">
      <t>アツ</t>
    </rPh>
    <rPh sb="8" eb="9">
      <t>ハバ</t>
    </rPh>
    <rPh sb="10" eb="12">
      <t>カクニン</t>
    </rPh>
    <phoneticPr fontId="3"/>
  </si>
  <si>
    <t>23打設直後の初期ひび割れがない。</t>
    <rPh sb="2" eb="4">
      <t>ダセツ</t>
    </rPh>
    <rPh sb="4" eb="6">
      <t>チョクゴ</t>
    </rPh>
    <rPh sb="7" eb="9">
      <t>ショキ</t>
    </rPh>
    <rPh sb="11" eb="12">
      <t>ワ</t>
    </rPh>
    <phoneticPr fontId="3"/>
  </si>
  <si>
    <t>25クラック・剥離状況等の事前調査をしたことが資料で十分確認できる。</t>
    <rPh sb="7" eb="9">
      <t>ハクリ</t>
    </rPh>
    <rPh sb="9" eb="11">
      <t>ジョウキョウ</t>
    </rPh>
    <rPh sb="11" eb="12">
      <t>トウ</t>
    </rPh>
    <rPh sb="13" eb="15">
      <t>ジゼン</t>
    </rPh>
    <rPh sb="15" eb="17">
      <t>チョウサ</t>
    </rPh>
    <rPh sb="23" eb="25">
      <t>シリョウ</t>
    </rPh>
    <rPh sb="26" eb="28">
      <t>ジュウブン</t>
    </rPh>
    <rPh sb="28" eb="30">
      <t>カクニン</t>
    </rPh>
    <phoneticPr fontId="3"/>
  </si>
  <si>
    <t>26各工種の施工手順が写真で確認できる。</t>
    <rPh sb="2" eb="3">
      <t>カク</t>
    </rPh>
    <rPh sb="3" eb="5">
      <t>コウシュ</t>
    </rPh>
    <rPh sb="6" eb="8">
      <t>セコウ</t>
    </rPh>
    <rPh sb="8" eb="10">
      <t>テジュン</t>
    </rPh>
    <rPh sb="11" eb="13">
      <t>シャシン</t>
    </rPh>
    <rPh sb="14" eb="16">
      <t>カクニン</t>
    </rPh>
    <phoneticPr fontId="3"/>
  </si>
  <si>
    <t>27足場・支保工が適切に設置されていることが写真等で確認できる。</t>
    <rPh sb="2" eb="4">
      <t>アシバ</t>
    </rPh>
    <rPh sb="5" eb="7">
      <t>シホ</t>
    </rPh>
    <rPh sb="7" eb="8">
      <t>コウ</t>
    </rPh>
    <rPh sb="9" eb="11">
      <t>テキセツ</t>
    </rPh>
    <rPh sb="12" eb="14">
      <t>セッチ</t>
    </rPh>
    <rPh sb="22" eb="24">
      <t>シャシン</t>
    </rPh>
    <rPh sb="24" eb="25">
      <t>トウ</t>
    </rPh>
    <rPh sb="26" eb="28">
      <t>カクニン</t>
    </rPh>
    <phoneticPr fontId="3"/>
  </si>
  <si>
    <t>28ひび割れ注入材の注入量が確認できるような適切な管理が行われた。</t>
    <rPh sb="4" eb="5">
      <t>ワ</t>
    </rPh>
    <rPh sb="6" eb="8">
      <t>チュウニュウ</t>
    </rPh>
    <rPh sb="8" eb="9">
      <t>ザイ</t>
    </rPh>
    <rPh sb="10" eb="12">
      <t>チュウニュウ</t>
    </rPh>
    <rPh sb="12" eb="13">
      <t>リョウ</t>
    </rPh>
    <rPh sb="14" eb="16">
      <t>カクニン</t>
    </rPh>
    <rPh sb="22" eb="24">
      <t>テキセツ</t>
    </rPh>
    <rPh sb="25" eb="27">
      <t>カンリ</t>
    </rPh>
    <rPh sb="28" eb="29">
      <t>オコナ</t>
    </rPh>
    <phoneticPr fontId="3"/>
  </si>
  <si>
    <t>29全本数管理（削孔深さ）されていることが確認できる。</t>
    <rPh sb="2" eb="3">
      <t>ゼン</t>
    </rPh>
    <rPh sb="3" eb="5">
      <t>ホンスウ</t>
    </rPh>
    <rPh sb="5" eb="7">
      <t>カンリ</t>
    </rPh>
    <rPh sb="8" eb="10">
      <t>サッコウ</t>
    </rPh>
    <rPh sb="10" eb="11">
      <t>フカ</t>
    </rPh>
    <rPh sb="21" eb="23">
      <t>カクニン</t>
    </rPh>
    <phoneticPr fontId="3"/>
  </si>
  <si>
    <t>30伸縮装置が適切に施工されていることが確認できる。</t>
    <rPh sb="2" eb="4">
      <t>シンシュク</t>
    </rPh>
    <rPh sb="4" eb="6">
      <t>ソウチ</t>
    </rPh>
    <rPh sb="7" eb="9">
      <t>テキセツ</t>
    </rPh>
    <rPh sb="10" eb="12">
      <t>セコウ</t>
    </rPh>
    <rPh sb="20" eb="22">
      <t>カクニン</t>
    </rPh>
    <phoneticPr fontId="3"/>
  </si>
  <si>
    <t>31橋面防水が適切に施工されていることが確認できる。</t>
    <rPh sb="2" eb="4">
      <t>キョウメン</t>
    </rPh>
    <rPh sb="4" eb="6">
      <t>ボウスイ</t>
    </rPh>
    <rPh sb="7" eb="9">
      <t>テキセツ</t>
    </rPh>
    <rPh sb="10" eb="12">
      <t>セコウ</t>
    </rPh>
    <rPh sb="20" eb="22">
      <t>カクニン</t>
    </rPh>
    <phoneticPr fontId="3"/>
  </si>
  <si>
    <t>32落橋防止施設が適切に施工されていることが確認できる。</t>
    <rPh sb="2" eb="4">
      <t>ラッキョウ</t>
    </rPh>
    <rPh sb="4" eb="6">
      <t>ボウシ</t>
    </rPh>
    <rPh sb="6" eb="8">
      <t>シセツ</t>
    </rPh>
    <rPh sb="9" eb="11">
      <t>テキセツ</t>
    </rPh>
    <rPh sb="12" eb="14">
      <t>セコウ</t>
    </rPh>
    <rPh sb="22" eb="24">
      <t>カクニン</t>
    </rPh>
    <phoneticPr fontId="3"/>
  </si>
  <si>
    <t>33使用材料（硬化剤、助剤含む）の入荷状況及び空袋で使用量の管理が適切に行われていることが確認できる。</t>
    <rPh sb="2" eb="4">
      <t>シヨウ</t>
    </rPh>
    <rPh sb="4" eb="6">
      <t>ザイリョウ</t>
    </rPh>
    <rPh sb="7" eb="9">
      <t>コウカ</t>
    </rPh>
    <rPh sb="9" eb="10">
      <t>ザイ</t>
    </rPh>
    <rPh sb="11" eb="13">
      <t>ジョザイ</t>
    </rPh>
    <rPh sb="13" eb="14">
      <t>フク</t>
    </rPh>
    <rPh sb="17" eb="19">
      <t>ニュウカ</t>
    </rPh>
    <rPh sb="19" eb="21">
      <t>ジョウキョウ</t>
    </rPh>
    <rPh sb="21" eb="22">
      <t>オヨ</t>
    </rPh>
    <rPh sb="23" eb="24">
      <t>ア</t>
    </rPh>
    <rPh sb="24" eb="25">
      <t>フクロ</t>
    </rPh>
    <rPh sb="26" eb="28">
      <t>シヨウ</t>
    </rPh>
    <rPh sb="28" eb="29">
      <t>リョウ</t>
    </rPh>
    <rPh sb="30" eb="32">
      <t>カンリ</t>
    </rPh>
    <rPh sb="33" eb="35">
      <t>テキセツ</t>
    </rPh>
    <rPh sb="36" eb="37">
      <t>オコナ</t>
    </rPh>
    <rPh sb="45" eb="47">
      <t>カクニン</t>
    </rPh>
    <phoneticPr fontId="3"/>
  </si>
  <si>
    <t>34断面修復の際、鉄筋の錆を確実に落とし、鉄筋の裏面まで防錆剤による処置が施されていることが確認できる。</t>
    <rPh sb="2" eb="4">
      <t>ダンメン</t>
    </rPh>
    <rPh sb="4" eb="6">
      <t>シュウフク</t>
    </rPh>
    <rPh sb="7" eb="8">
      <t>サイ</t>
    </rPh>
    <rPh sb="9" eb="11">
      <t>テッキン</t>
    </rPh>
    <rPh sb="12" eb="13">
      <t>サビ</t>
    </rPh>
    <rPh sb="14" eb="16">
      <t>カクジツ</t>
    </rPh>
    <rPh sb="17" eb="18">
      <t>オ</t>
    </rPh>
    <rPh sb="21" eb="23">
      <t>テッキン</t>
    </rPh>
    <rPh sb="24" eb="26">
      <t>ウラメン</t>
    </rPh>
    <rPh sb="28" eb="31">
      <t>ボウセイザイ</t>
    </rPh>
    <rPh sb="34" eb="36">
      <t>ショチ</t>
    </rPh>
    <rPh sb="37" eb="38">
      <t>ホドコ</t>
    </rPh>
    <rPh sb="46" eb="48">
      <t>カクニン</t>
    </rPh>
    <phoneticPr fontId="3"/>
  </si>
  <si>
    <t>35その他　〔理由：</t>
    <rPh sb="7" eb="9">
      <t>リユウ</t>
    </rPh>
    <phoneticPr fontId="3"/>
  </si>
  <si>
    <t>36塗装に含まれる成分を把握するとともに、環境省令で定められる判定基準に対し、有害（PCB、鉛、六価クロム）と判断された場合、適切に剥ぎ取り方法が選定されていることが確認できる。</t>
    <rPh sb="2" eb="4">
      <t>トソウ</t>
    </rPh>
    <rPh sb="5" eb="6">
      <t>フク</t>
    </rPh>
    <rPh sb="9" eb="11">
      <t>セイブン</t>
    </rPh>
    <rPh sb="12" eb="14">
      <t>ハアク</t>
    </rPh>
    <rPh sb="21" eb="23">
      <t>カンキョウ</t>
    </rPh>
    <rPh sb="23" eb="24">
      <t>ショウ</t>
    </rPh>
    <rPh sb="24" eb="25">
      <t>レイ</t>
    </rPh>
    <rPh sb="26" eb="27">
      <t>サダ</t>
    </rPh>
    <rPh sb="31" eb="33">
      <t>ハンテイ</t>
    </rPh>
    <rPh sb="33" eb="35">
      <t>キジュン</t>
    </rPh>
    <rPh sb="36" eb="37">
      <t>タイ</t>
    </rPh>
    <rPh sb="39" eb="41">
      <t>ユウガイ</t>
    </rPh>
    <rPh sb="46" eb="47">
      <t>ナマリ</t>
    </rPh>
    <rPh sb="48" eb="50">
      <t>ロッカ</t>
    </rPh>
    <rPh sb="55" eb="57">
      <t>ハンダン</t>
    </rPh>
    <rPh sb="60" eb="62">
      <t>バアイ</t>
    </rPh>
    <rPh sb="63" eb="65">
      <t>テキセツ</t>
    </rPh>
    <rPh sb="66" eb="67">
      <t>ハ</t>
    </rPh>
    <rPh sb="68" eb="69">
      <t>ト</t>
    </rPh>
    <rPh sb="70" eb="72">
      <t>ホウホウ</t>
    </rPh>
    <rPh sb="73" eb="75">
      <t>センテイ</t>
    </rPh>
    <rPh sb="83" eb="85">
      <t>カクニン</t>
    </rPh>
    <phoneticPr fontId="3"/>
  </si>
  <si>
    <t>37塗装に含まれる成分に応じ、剥ぎ取った塗装は適切に廃棄手続きが行われていることが確認できる。</t>
    <rPh sb="2" eb="4">
      <t>トソウ</t>
    </rPh>
    <rPh sb="5" eb="6">
      <t>フク</t>
    </rPh>
    <rPh sb="9" eb="11">
      <t>セイブン</t>
    </rPh>
    <rPh sb="12" eb="13">
      <t>オウ</t>
    </rPh>
    <rPh sb="15" eb="16">
      <t>ハ</t>
    </rPh>
    <rPh sb="17" eb="18">
      <t>ト</t>
    </rPh>
    <rPh sb="20" eb="22">
      <t>トソウ</t>
    </rPh>
    <rPh sb="23" eb="25">
      <t>テキセツ</t>
    </rPh>
    <rPh sb="26" eb="28">
      <t>ハイキ</t>
    </rPh>
    <rPh sb="28" eb="30">
      <t>テツヅ</t>
    </rPh>
    <rPh sb="32" eb="33">
      <t>オコナ</t>
    </rPh>
    <rPh sb="41" eb="43">
      <t>カクニン</t>
    </rPh>
    <phoneticPr fontId="3"/>
  </si>
  <si>
    <t>38飛散防止処置が適切に行われていることが確認できる。</t>
    <rPh sb="2" eb="4">
      <t>ヒサン</t>
    </rPh>
    <rPh sb="4" eb="6">
      <t>ボウシ</t>
    </rPh>
    <rPh sb="6" eb="8">
      <t>ショチ</t>
    </rPh>
    <rPh sb="9" eb="11">
      <t>テキセツ</t>
    </rPh>
    <rPh sb="12" eb="13">
      <t>オコナ</t>
    </rPh>
    <rPh sb="21" eb="23">
      <t>カクニン</t>
    </rPh>
    <phoneticPr fontId="3"/>
  </si>
  <si>
    <t>39その他　〔理由：</t>
    <rPh sb="7" eb="9">
      <t>リユウ</t>
    </rPh>
    <phoneticPr fontId="3"/>
  </si>
  <si>
    <t>⑥鉄筋及びＰＣ鋼材の品質が、証明書類で確認できる。</t>
    <rPh sb="1" eb="3">
      <t>テッキン</t>
    </rPh>
    <rPh sb="3" eb="4">
      <t>オヨ</t>
    </rPh>
    <rPh sb="7" eb="9">
      <t>コウザイ</t>
    </rPh>
    <rPh sb="10" eb="12">
      <t>ヒンシツ</t>
    </rPh>
    <rPh sb="14" eb="16">
      <t>ショウメイ</t>
    </rPh>
    <rPh sb="16" eb="18">
      <t>ショルイ</t>
    </rPh>
    <rPh sb="19" eb="21">
      <t>カクニン</t>
    </rPh>
    <phoneticPr fontId="3"/>
  </si>
  <si>
    <t>⑳その他　（理由：　　　　　　　　　　　　　　　　　　　　　　　　　　　　　　　　　　　　　　　　　）</t>
    <rPh sb="3" eb="4">
      <t>タ</t>
    </rPh>
    <rPh sb="6" eb="8">
      <t>リユウ</t>
    </rPh>
    <phoneticPr fontId="3"/>
  </si>
  <si>
    <t>⑪その他　（理由：　　　　　　　　　　　　　　　　　　　　　　　　　　　　　　　　　　　　　　）</t>
    <rPh sb="3" eb="4">
      <t>タ</t>
    </rPh>
    <rPh sb="6" eb="8">
      <t>リユウ</t>
    </rPh>
    <phoneticPr fontId="3"/>
  </si>
  <si>
    <t>労災保険関係成立票を工事現場の見やすい場所に掲示している。</t>
    <phoneticPr fontId="3"/>
  </si>
  <si>
    <t>1．入札前に提出した調査資料などにおいて、虚偽の事実が判明した。</t>
    <rPh sb="21" eb="23">
      <t>キョギ</t>
    </rPh>
    <rPh sb="24" eb="26">
      <t>ジジツ</t>
    </rPh>
    <rPh sb="27" eb="29">
      <t>ハンメイ</t>
    </rPh>
    <phoneticPr fontId="3"/>
  </si>
  <si>
    <t>2．承諾なしに権利又は義務を第三者譲渡又は承継した。</t>
    <rPh sb="9" eb="10">
      <t>マタ</t>
    </rPh>
    <phoneticPr fontId="3"/>
  </si>
  <si>
    <t>3．使用人に関する労働条件に問題があり送検された。</t>
    <rPh sb="2" eb="4">
      <t>シヨウ</t>
    </rPh>
    <rPh sb="4" eb="5">
      <t>ニン</t>
    </rPh>
    <rPh sb="6" eb="7">
      <t>カン</t>
    </rPh>
    <rPh sb="9" eb="11">
      <t>ロウドウ</t>
    </rPh>
    <rPh sb="11" eb="13">
      <t>ジョウケン</t>
    </rPh>
    <rPh sb="14" eb="16">
      <t>モンダイ</t>
    </rPh>
    <rPh sb="19" eb="21">
      <t>ソウケン</t>
    </rPh>
    <phoneticPr fontId="3"/>
  </si>
  <si>
    <t>4．産業廃棄物処理法に違反する不法投棄、砂利採取法に違反する無許可採取等の関係法令に違反する事実が判明した。</t>
    <phoneticPr fontId="3"/>
  </si>
  <si>
    <t>5．当該工事関係者が贈収賄等により逮捕又は公訴された。</t>
    <rPh sb="19" eb="20">
      <t>マタ</t>
    </rPh>
    <phoneticPr fontId="3"/>
  </si>
  <si>
    <t>6．一括下請けや技術者の専任違反等の建設業法に違反する事実が判明した。</t>
    <rPh sb="18" eb="20">
      <t>ケンセツ</t>
    </rPh>
    <rPh sb="20" eb="21">
      <t>ギョウ</t>
    </rPh>
    <rPh sb="21" eb="22">
      <t>ホウ</t>
    </rPh>
    <rPh sb="23" eb="25">
      <t>イハン</t>
    </rPh>
    <rPh sb="27" eb="29">
      <t>ジジツ</t>
    </rPh>
    <rPh sb="30" eb="32">
      <t>ハンメイ</t>
    </rPh>
    <phoneticPr fontId="3"/>
  </si>
  <si>
    <t>7．入国管理法に違反する外国人の不法就労者が判明し、送検された。</t>
    <phoneticPr fontId="3"/>
  </si>
  <si>
    <t>8．労働基準法に違反する事実が判明し、送検等された。</t>
    <phoneticPr fontId="3"/>
  </si>
  <si>
    <t>対外関係に関して、監督員が文書による改善指示を行った。</t>
    <rPh sb="0" eb="2">
      <t>タイガイ</t>
    </rPh>
    <rPh sb="2" eb="4">
      <t>カンケイ</t>
    </rPh>
    <rPh sb="5" eb="6">
      <t>カン</t>
    </rPh>
    <rPh sb="9" eb="12">
      <t>カントクイン</t>
    </rPh>
    <rPh sb="13" eb="15">
      <t>ブンショ</t>
    </rPh>
    <rPh sb="18" eb="20">
      <t>カイゼン</t>
    </rPh>
    <rPh sb="20" eb="22">
      <t>シジ</t>
    </rPh>
    <rPh sb="23" eb="24">
      <t>オコナ</t>
    </rPh>
    <phoneticPr fontId="3"/>
  </si>
  <si>
    <t>対外関係に関して、監督員からの文書による改善指示に従わなかった。</t>
    <rPh sb="0" eb="2">
      <t>タイガイ</t>
    </rPh>
    <rPh sb="2" eb="4">
      <t>カンケイ</t>
    </rPh>
    <rPh sb="5" eb="6">
      <t>カン</t>
    </rPh>
    <rPh sb="9" eb="12">
      <t>カントクイン</t>
    </rPh>
    <rPh sb="15" eb="17">
      <t>ブンショ</t>
    </rPh>
    <rPh sb="20" eb="22">
      <t>カイゼン</t>
    </rPh>
    <rPh sb="22" eb="24">
      <t>シジ</t>
    </rPh>
    <rPh sb="25" eb="26">
      <t>シタガ</t>
    </rPh>
    <phoneticPr fontId="3"/>
  </si>
  <si>
    <t>⑤ケーブル及び配管の接続などの作業が施工計画書に記載された手順に沿って行われ、不具合がない。</t>
    <rPh sb="5" eb="6">
      <t>オヨ</t>
    </rPh>
    <rPh sb="7" eb="9">
      <t>ハイカン</t>
    </rPh>
    <rPh sb="10" eb="12">
      <t>セツゾク</t>
    </rPh>
    <rPh sb="15" eb="17">
      <t>サギョウ</t>
    </rPh>
    <rPh sb="18" eb="20">
      <t>セコウ</t>
    </rPh>
    <rPh sb="20" eb="22">
      <t>ケイカク</t>
    </rPh>
    <rPh sb="22" eb="23">
      <t>ショ</t>
    </rPh>
    <rPh sb="24" eb="26">
      <t>キサイ</t>
    </rPh>
    <rPh sb="29" eb="31">
      <t>テジュン</t>
    </rPh>
    <rPh sb="32" eb="33">
      <t>ソ</t>
    </rPh>
    <rPh sb="35" eb="36">
      <t>オコナ</t>
    </rPh>
    <rPh sb="39" eb="40">
      <t>フ</t>
    </rPh>
    <rPh sb="40" eb="42">
      <t>グアイ</t>
    </rPh>
    <phoneticPr fontId="3"/>
  </si>
  <si>
    <t>①対象構造物の高さ、延長、施工（断）面積、施工深度等の規模が特殊な工事。</t>
    <rPh sb="1" eb="3">
      <t>タイショウ</t>
    </rPh>
    <rPh sb="3" eb="6">
      <t>コウゾウブツ</t>
    </rPh>
    <rPh sb="7" eb="8">
      <t>タカ</t>
    </rPh>
    <rPh sb="10" eb="12">
      <t>エンチョウ</t>
    </rPh>
    <rPh sb="13" eb="15">
      <t>セコウ</t>
    </rPh>
    <rPh sb="16" eb="17">
      <t>ダン</t>
    </rPh>
    <rPh sb="18" eb="20">
      <t>メンセキ</t>
    </rPh>
    <rPh sb="21" eb="23">
      <t>セコウ</t>
    </rPh>
    <rPh sb="23" eb="25">
      <t>シンド</t>
    </rPh>
    <rPh sb="25" eb="26">
      <t>トウ</t>
    </rPh>
    <rPh sb="27" eb="29">
      <t>キボ</t>
    </rPh>
    <rPh sb="30" eb="32">
      <t>トクシュ</t>
    </rPh>
    <rPh sb="33" eb="35">
      <t>コウジ</t>
    </rPh>
    <phoneticPr fontId="3"/>
  </si>
  <si>
    <t>②対象構造物の形状が複雑であることなどから、施工条件が特に変化する工事。</t>
    <rPh sb="1" eb="3">
      <t>タイショウ</t>
    </rPh>
    <rPh sb="3" eb="6">
      <t>コウゾウブツ</t>
    </rPh>
    <rPh sb="7" eb="9">
      <t>ケイジョウ</t>
    </rPh>
    <rPh sb="10" eb="12">
      <t>フクザツ</t>
    </rPh>
    <rPh sb="22" eb="24">
      <t>セコウ</t>
    </rPh>
    <rPh sb="24" eb="26">
      <t>ジョウケン</t>
    </rPh>
    <rPh sb="27" eb="28">
      <t>トク</t>
    </rPh>
    <rPh sb="29" eb="31">
      <t>ヘンカ</t>
    </rPh>
    <rPh sb="33" eb="35">
      <t>コウジ</t>
    </rPh>
    <phoneticPr fontId="3"/>
  </si>
  <si>
    <t>④地盤の変形、近接構造物、地中埋設物への影響に配慮する工事。</t>
    <rPh sb="1" eb="3">
      <t>ジバン</t>
    </rPh>
    <rPh sb="4" eb="6">
      <t>ヘンケイ</t>
    </rPh>
    <rPh sb="7" eb="9">
      <t>キンセツ</t>
    </rPh>
    <rPh sb="9" eb="12">
      <t>コウゾウブツ</t>
    </rPh>
    <rPh sb="13" eb="15">
      <t>チチュウ</t>
    </rPh>
    <rPh sb="15" eb="17">
      <t>マイセツ</t>
    </rPh>
    <rPh sb="17" eb="18">
      <t>ブツ</t>
    </rPh>
    <rPh sb="20" eb="22">
      <t>エイキョウ</t>
    </rPh>
    <rPh sb="23" eb="25">
      <t>ハイリョ</t>
    </rPh>
    <rPh sb="27" eb="29">
      <t>コウジ</t>
    </rPh>
    <phoneticPr fontId="3"/>
  </si>
  <si>
    <t>⑤周辺環境条件により、作業条件、工程等に大きな影響を受ける工事。</t>
    <rPh sb="1" eb="3">
      <t>シュウヘン</t>
    </rPh>
    <rPh sb="3" eb="5">
      <t>カンキョウ</t>
    </rPh>
    <rPh sb="5" eb="7">
      <t>ジョウケン</t>
    </rPh>
    <rPh sb="11" eb="13">
      <t>サギョウ</t>
    </rPh>
    <rPh sb="13" eb="15">
      <t>ジョウケン</t>
    </rPh>
    <rPh sb="16" eb="18">
      <t>コウテイ</t>
    </rPh>
    <rPh sb="18" eb="19">
      <t>トウ</t>
    </rPh>
    <rPh sb="20" eb="21">
      <t>オオ</t>
    </rPh>
    <rPh sb="23" eb="25">
      <t>エイキョウ</t>
    </rPh>
    <rPh sb="26" eb="27">
      <t>ウ</t>
    </rPh>
    <rPh sb="29" eb="31">
      <t>コウジ</t>
    </rPh>
    <phoneticPr fontId="3"/>
  </si>
  <si>
    <t>⑥周辺住民等に対する騒音・振動を特に配慮する工事。</t>
    <rPh sb="1" eb="3">
      <t>シュウヘン</t>
    </rPh>
    <rPh sb="3" eb="5">
      <t>ジュウミン</t>
    </rPh>
    <rPh sb="5" eb="6">
      <t>トウ</t>
    </rPh>
    <rPh sb="7" eb="8">
      <t>タイ</t>
    </rPh>
    <rPh sb="10" eb="12">
      <t>ソウオン</t>
    </rPh>
    <rPh sb="13" eb="15">
      <t>シンドウ</t>
    </rPh>
    <rPh sb="16" eb="17">
      <t>トク</t>
    </rPh>
    <rPh sb="18" eb="20">
      <t>ハイリョ</t>
    </rPh>
    <rPh sb="22" eb="24">
      <t>コウジ</t>
    </rPh>
    <phoneticPr fontId="3"/>
  </si>
  <si>
    <t>⑦現道上での交通規制に大きく影響する工事。</t>
    <rPh sb="1" eb="3">
      <t>ゲンドウ</t>
    </rPh>
    <rPh sb="3" eb="4">
      <t>ジョウ</t>
    </rPh>
    <rPh sb="6" eb="8">
      <t>コウツウ</t>
    </rPh>
    <rPh sb="8" eb="10">
      <t>キセイ</t>
    </rPh>
    <rPh sb="11" eb="12">
      <t>オオ</t>
    </rPh>
    <rPh sb="14" eb="16">
      <t>エイキョウ</t>
    </rPh>
    <rPh sb="18" eb="20">
      <t>コウジ</t>
    </rPh>
    <phoneticPr fontId="3"/>
  </si>
  <si>
    <t>⑧緊急時に対応が特に必要な工事。</t>
    <rPh sb="1" eb="4">
      <t>キンキュウジ</t>
    </rPh>
    <rPh sb="5" eb="7">
      <t>タイオウ</t>
    </rPh>
    <rPh sb="8" eb="9">
      <t>トク</t>
    </rPh>
    <rPh sb="10" eb="12">
      <t>ヒツヨウ</t>
    </rPh>
    <rPh sb="13" eb="15">
      <t>コウジ</t>
    </rPh>
    <phoneticPr fontId="3"/>
  </si>
  <si>
    <t>⑨施工箇所が広範囲にわたる工事。</t>
    <rPh sb="1" eb="3">
      <t>セコウ</t>
    </rPh>
    <rPh sb="3" eb="5">
      <t>カショ</t>
    </rPh>
    <rPh sb="6" eb="9">
      <t>コウハンイ</t>
    </rPh>
    <rPh sb="13" eb="15">
      <t>コウジ</t>
    </rPh>
    <phoneticPr fontId="3"/>
  </si>
  <si>
    <t>⑫雨・雪・風・気温・波浪等の自然条件の影響が大きな工事。</t>
    <rPh sb="1" eb="2">
      <t>アメ</t>
    </rPh>
    <rPh sb="3" eb="4">
      <t>ユキ</t>
    </rPh>
    <rPh sb="5" eb="6">
      <t>カゼ</t>
    </rPh>
    <rPh sb="7" eb="9">
      <t>キオン</t>
    </rPh>
    <rPh sb="10" eb="12">
      <t>ハロウ</t>
    </rPh>
    <rPh sb="12" eb="13">
      <t>トウ</t>
    </rPh>
    <rPh sb="14" eb="16">
      <t>シゼン</t>
    </rPh>
    <rPh sb="16" eb="18">
      <t>ジョウケン</t>
    </rPh>
    <rPh sb="19" eb="21">
      <t>エイキョウ</t>
    </rPh>
    <rPh sb="22" eb="23">
      <t>オオ</t>
    </rPh>
    <rPh sb="25" eb="27">
      <t>コウジ</t>
    </rPh>
    <phoneticPr fontId="3"/>
  </si>
  <si>
    <t>⑬急峻な地形及び土石流危険渓流内での工事。</t>
    <rPh sb="1" eb="3">
      <t>キュウシュン</t>
    </rPh>
    <rPh sb="4" eb="6">
      <t>チケイ</t>
    </rPh>
    <rPh sb="6" eb="7">
      <t>オヨ</t>
    </rPh>
    <rPh sb="8" eb="11">
      <t>ドセキリュウ</t>
    </rPh>
    <rPh sb="11" eb="13">
      <t>キケン</t>
    </rPh>
    <rPh sb="13" eb="15">
      <t>ケイリュウ</t>
    </rPh>
    <rPh sb="15" eb="16">
      <t>ナイ</t>
    </rPh>
    <rPh sb="18" eb="20">
      <t>コウジ</t>
    </rPh>
    <phoneticPr fontId="3"/>
  </si>
  <si>
    <t>⑭動植物等の自然環境の保全に特に配慮しなければならない工事。</t>
    <rPh sb="1" eb="4">
      <t>ドウショクブツ</t>
    </rPh>
    <rPh sb="4" eb="5">
      <t>トウ</t>
    </rPh>
    <rPh sb="6" eb="8">
      <t>シゼン</t>
    </rPh>
    <rPh sb="8" eb="10">
      <t>カンキョウ</t>
    </rPh>
    <rPh sb="11" eb="13">
      <t>ホゼン</t>
    </rPh>
    <rPh sb="14" eb="15">
      <t>トク</t>
    </rPh>
    <rPh sb="16" eb="18">
      <t>ハイリョ</t>
    </rPh>
    <rPh sb="27" eb="29">
      <t>コウジ</t>
    </rPh>
    <phoneticPr fontId="3"/>
  </si>
  <si>
    <t>⑯12ヶ月を超える工期で、事故がなく完成した工事（全面一時中止期間は除く）。</t>
    <rPh sb="4" eb="5">
      <t>ゲツ</t>
    </rPh>
    <rPh sb="6" eb="7">
      <t>コ</t>
    </rPh>
    <rPh sb="9" eb="11">
      <t>コウキ</t>
    </rPh>
    <rPh sb="13" eb="15">
      <t>ジコ</t>
    </rPh>
    <rPh sb="18" eb="20">
      <t>カンセイ</t>
    </rPh>
    <rPh sb="22" eb="24">
      <t>コウジ</t>
    </rPh>
    <rPh sb="25" eb="27">
      <t>ゼンメン</t>
    </rPh>
    <rPh sb="27" eb="29">
      <t>イチジ</t>
    </rPh>
    <rPh sb="29" eb="31">
      <t>チュウシ</t>
    </rPh>
    <rPh sb="31" eb="33">
      <t>キカン</t>
    </rPh>
    <rPh sb="34" eb="35">
      <t>ノゾ</t>
    </rPh>
    <phoneticPr fontId="3"/>
  </si>
  <si>
    <t>・砂防工事などにおいて、現地合わせに基づいて再設計が必要な工事。</t>
    <rPh sb="1" eb="3">
      <t>サボウ</t>
    </rPh>
    <rPh sb="3" eb="5">
      <t>コウジ</t>
    </rPh>
    <rPh sb="12" eb="14">
      <t>ゲンチ</t>
    </rPh>
    <rPh sb="14" eb="15">
      <t>ア</t>
    </rPh>
    <rPh sb="18" eb="19">
      <t>モト</t>
    </rPh>
    <rPh sb="22" eb="25">
      <t>サイセッケイ</t>
    </rPh>
    <rPh sb="26" eb="28">
      <t>ヒツヨウ</t>
    </rPh>
    <rPh sb="29" eb="31">
      <t>コウジ</t>
    </rPh>
    <phoneticPr fontId="3"/>
  </si>
  <si>
    <t>・鉄道に隣接した橋脚の耐震補強工事又は河道内の流水部における橋脚の撤去工事。</t>
    <rPh sb="1" eb="3">
      <t>テツドウ</t>
    </rPh>
    <rPh sb="4" eb="6">
      <t>リンセツ</t>
    </rPh>
    <rPh sb="8" eb="10">
      <t>キョウキャク</t>
    </rPh>
    <rPh sb="11" eb="13">
      <t>タイシン</t>
    </rPh>
    <rPh sb="13" eb="15">
      <t>ホキョウ</t>
    </rPh>
    <rPh sb="15" eb="16">
      <t>コウ</t>
    </rPh>
    <rPh sb="16" eb="17">
      <t>ジ</t>
    </rPh>
    <rPh sb="17" eb="18">
      <t>マタ</t>
    </rPh>
    <rPh sb="19" eb="20">
      <t>カワ</t>
    </rPh>
    <rPh sb="20" eb="21">
      <t>ミチ</t>
    </rPh>
    <rPh sb="21" eb="22">
      <t>ナイ</t>
    </rPh>
    <rPh sb="23" eb="25">
      <t>リュウスイ</t>
    </rPh>
    <rPh sb="25" eb="26">
      <t>ブ</t>
    </rPh>
    <rPh sb="30" eb="32">
      <t>キョウキャク</t>
    </rPh>
    <rPh sb="33" eb="35">
      <t>テッキョ</t>
    </rPh>
    <rPh sb="35" eb="37">
      <t>コウジ</t>
    </rPh>
    <phoneticPr fontId="3"/>
  </si>
  <si>
    <t>・供用中の道路トンネルの拡幅工事。</t>
    <rPh sb="1" eb="3">
      <t>キョウヨウ</t>
    </rPh>
    <rPh sb="3" eb="4">
      <t>チュウ</t>
    </rPh>
    <rPh sb="5" eb="7">
      <t>ドウロ</t>
    </rPh>
    <rPh sb="12" eb="14">
      <t>カクフク</t>
    </rPh>
    <rPh sb="14" eb="16">
      <t>コウジ</t>
    </rPh>
    <phoneticPr fontId="3"/>
  </si>
  <si>
    <t>・その他、構造物固有の難しさへの対応が特に必要な工事。</t>
    <rPh sb="3" eb="4">
      <t>タ</t>
    </rPh>
    <rPh sb="5" eb="8">
      <t>コウゾウブツ</t>
    </rPh>
    <rPh sb="8" eb="10">
      <t>コユウ</t>
    </rPh>
    <rPh sb="11" eb="12">
      <t>ムズカ</t>
    </rPh>
    <rPh sb="16" eb="18">
      <t>タイオウ</t>
    </rPh>
    <rPh sb="19" eb="20">
      <t>トク</t>
    </rPh>
    <rPh sb="21" eb="23">
      <t>ヒツヨウ</t>
    </rPh>
    <rPh sb="24" eb="26">
      <t>コウジ</t>
    </rPh>
    <phoneticPr fontId="3"/>
  </si>
  <si>
    <t>・その他、技術固有の難しさへの対応が必要である工事。</t>
    <rPh sb="3" eb="4">
      <t>タ</t>
    </rPh>
    <rPh sb="5" eb="7">
      <t>ギジュツ</t>
    </rPh>
    <rPh sb="7" eb="9">
      <t>コユウ</t>
    </rPh>
    <rPh sb="10" eb="11">
      <t>ムズカ</t>
    </rPh>
    <rPh sb="15" eb="17">
      <t>タイオウ</t>
    </rPh>
    <rPh sb="18" eb="20">
      <t>ヒツヨウ</t>
    </rPh>
    <rPh sb="23" eb="25">
      <t>コウジ</t>
    </rPh>
    <phoneticPr fontId="3"/>
  </si>
  <si>
    <t>・地山強度が低い又は土被りが薄いため、ＦＥＭ解析などによる検討が必要な工事。</t>
    <rPh sb="1" eb="3">
      <t>ジヤマ</t>
    </rPh>
    <rPh sb="3" eb="5">
      <t>キョウド</t>
    </rPh>
    <rPh sb="6" eb="7">
      <t>ヒク</t>
    </rPh>
    <rPh sb="8" eb="9">
      <t>マタ</t>
    </rPh>
    <rPh sb="10" eb="12">
      <t>ドカブ</t>
    </rPh>
    <rPh sb="14" eb="15">
      <t>ウス</t>
    </rPh>
    <rPh sb="22" eb="24">
      <t>カイセキ</t>
    </rPh>
    <rPh sb="29" eb="31">
      <t>ケントウ</t>
    </rPh>
    <rPh sb="32" eb="34">
      <t>ヒツヨウ</t>
    </rPh>
    <rPh sb="35" eb="37">
      <t>コウジ</t>
    </rPh>
    <phoneticPr fontId="3"/>
  </si>
  <si>
    <t>61施工条件及び気象条件に適した運搬時間、打設時の投入高さ、締固時のバイブレータの機種が仕様書に定められた条件を満足していることが確認できる（寒中及び暑中コンクリート等を含む）。</t>
    <rPh sb="2" eb="4">
      <t>セコウ</t>
    </rPh>
    <rPh sb="4" eb="6">
      <t>ジョウケン</t>
    </rPh>
    <rPh sb="6" eb="7">
      <t>オヨ</t>
    </rPh>
    <rPh sb="8" eb="10">
      <t>キショウ</t>
    </rPh>
    <rPh sb="10" eb="12">
      <t>ジョウケン</t>
    </rPh>
    <rPh sb="13" eb="14">
      <t>テキ</t>
    </rPh>
    <rPh sb="16" eb="18">
      <t>ウンパン</t>
    </rPh>
    <rPh sb="18" eb="20">
      <t>ジカン</t>
    </rPh>
    <rPh sb="21" eb="23">
      <t>ダセツ</t>
    </rPh>
    <rPh sb="23" eb="24">
      <t>ジ</t>
    </rPh>
    <rPh sb="25" eb="27">
      <t>トウニュウ</t>
    </rPh>
    <rPh sb="27" eb="28">
      <t>タカ</t>
    </rPh>
    <rPh sb="30" eb="32">
      <t>シメカタ</t>
    </rPh>
    <rPh sb="32" eb="33">
      <t>ジ</t>
    </rPh>
    <rPh sb="41" eb="43">
      <t>キシュ</t>
    </rPh>
    <rPh sb="44" eb="47">
      <t>シヨウショ</t>
    </rPh>
    <rPh sb="48" eb="49">
      <t>サダ</t>
    </rPh>
    <rPh sb="53" eb="55">
      <t>ジョウケン</t>
    </rPh>
    <rPh sb="56" eb="58">
      <t>マンゾク</t>
    </rPh>
    <rPh sb="65" eb="67">
      <t>カクニン</t>
    </rPh>
    <rPh sb="71" eb="73">
      <t>カンチュウ</t>
    </rPh>
    <rPh sb="73" eb="74">
      <t>オヨ</t>
    </rPh>
    <rPh sb="75" eb="77">
      <t>ショチュウ</t>
    </rPh>
    <rPh sb="83" eb="84">
      <t>トウ</t>
    </rPh>
    <rPh sb="85" eb="86">
      <t>フク</t>
    </rPh>
    <phoneticPr fontId="3"/>
  </si>
  <si>
    <t>25安全を確保するための仮設備等に関する工夫（落下物、墜落・転落、挟まれ、看板、立入禁止柵、手摺り、足場等）。</t>
    <rPh sb="5" eb="7">
      <t>カクホ</t>
    </rPh>
    <rPh sb="12" eb="13">
      <t>カリ</t>
    </rPh>
    <rPh sb="13" eb="15">
      <t>セツビ</t>
    </rPh>
    <rPh sb="15" eb="16">
      <t>トウ</t>
    </rPh>
    <rPh sb="17" eb="18">
      <t>カン</t>
    </rPh>
    <rPh sb="20" eb="22">
      <t>クフウ</t>
    </rPh>
    <rPh sb="23" eb="25">
      <t>ラッカ</t>
    </rPh>
    <rPh sb="25" eb="26">
      <t>ブツ</t>
    </rPh>
    <rPh sb="27" eb="29">
      <t>ツイラク</t>
    </rPh>
    <rPh sb="30" eb="32">
      <t>テンラク</t>
    </rPh>
    <rPh sb="33" eb="34">
      <t>ハサ</t>
    </rPh>
    <rPh sb="37" eb="39">
      <t>カンバン</t>
    </rPh>
    <rPh sb="40" eb="41">
      <t>タ</t>
    </rPh>
    <rPh sb="41" eb="42">
      <t>イ</t>
    </rPh>
    <rPh sb="42" eb="44">
      <t>キンシ</t>
    </rPh>
    <rPh sb="44" eb="45">
      <t>サク</t>
    </rPh>
    <rPh sb="46" eb="48">
      <t>テスリ</t>
    </rPh>
    <rPh sb="50" eb="52">
      <t>アシバ</t>
    </rPh>
    <rPh sb="52" eb="53">
      <t>トウ</t>
    </rPh>
    <phoneticPr fontId="3"/>
  </si>
  <si>
    <t>⑧塗装する面が乾燥状態であることが確認できる（重ね塗りの場合も含む）。</t>
    <rPh sb="1" eb="3">
      <t>トソウ</t>
    </rPh>
    <rPh sb="5" eb="6">
      <t>メン</t>
    </rPh>
    <rPh sb="7" eb="9">
      <t>カンソウ</t>
    </rPh>
    <rPh sb="9" eb="11">
      <t>ジョウタイ</t>
    </rPh>
    <rPh sb="17" eb="19">
      <t>カクニン</t>
    </rPh>
    <rPh sb="23" eb="24">
      <t>カサ</t>
    </rPh>
    <rPh sb="25" eb="26">
      <t>ヌ</t>
    </rPh>
    <rPh sb="28" eb="30">
      <t>バアイ</t>
    </rPh>
    <rPh sb="31" eb="32">
      <t>フク</t>
    </rPh>
    <phoneticPr fontId="3"/>
  </si>
  <si>
    <t>25その他　〔理由：</t>
    <rPh sb="7" eb="9">
      <t>リユウ</t>
    </rPh>
    <phoneticPr fontId="3"/>
  </si>
  <si>
    <t>26路肩構造物等への損傷を与えず丁寧に施工している。</t>
    <rPh sb="2" eb="4">
      <t>ロカタ</t>
    </rPh>
    <rPh sb="4" eb="7">
      <t>コウゾウブツ</t>
    </rPh>
    <rPh sb="7" eb="8">
      <t>トウ</t>
    </rPh>
    <rPh sb="10" eb="12">
      <t>ソンショウ</t>
    </rPh>
    <rPh sb="13" eb="14">
      <t>アタ</t>
    </rPh>
    <rPh sb="16" eb="18">
      <t>テイネイ</t>
    </rPh>
    <rPh sb="19" eb="21">
      <t>セコウ</t>
    </rPh>
    <phoneticPr fontId="3"/>
  </si>
  <si>
    <t>27路面切削後、切削面（既設舗装面）にクラック等の異常があった場合、適切に対応していることが確認できる。</t>
    <rPh sb="46" eb="48">
      <t>カクニン</t>
    </rPh>
    <phoneticPr fontId="3"/>
  </si>
  <si>
    <t>28切削や廃材処理が適正に行われたことが写真等で確認できる。</t>
    <phoneticPr fontId="3"/>
  </si>
  <si>
    <t>29切削後、舗設面が十分に清掃されていることが写真等で確認できる。</t>
    <phoneticPr fontId="3"/>
  </si>
  <si>
    <t>31その他　〔理由：</t>
    <rPh sb="7" eb="9">
      <t>リユウ</t>
    </rPh>
    <phoneticPr fontId="3"/>
  </si>
  <si>
    <t>32基礎面が適切に施工されているのが写真等で確認できる。</t>
    <rPh sb="2" eb="4">
      <t>キソ</t>
    </rPh>
    <rPh sb="4" eb="5">
      <t>メン</t>
    </rPh>
    <rPh sb="6" eb="8">
      <t>テキセツ</t>
    </rPh>
    <rPh sb="9" eb="11">
      <t>セコウ</t>
    </rPh>
    <rPh sb="18" eb="20">
      <t>シャシン</t>
    </rPh>
    <rPh sb="20" eb="21">
      <t>トウ</t>
    </rPh>
    <rPh sb="22" eb="24">
      <t>カクニン</t>
    </rPh>
    <phoneticPr fontId="3"/>
  </si>
  <si>
    <t>33ブロック舗装の据付けは所定の表面勾配が得られている。</t>
    <rPh sb="6" eb="8">
      <t>ホソウ</t>
    </rPh>
    <rPh sb="9" eb="10">
      <t>ス</t>
    </rPh>
    <rPh sb="10" eb="11">
      <t>ツ</t>
    </rPh>
    <rPh sb="13" eb="15">
      <t>ショテイ</t>
    </rPh>
    <rPh sb="16" eb="18">
      <t>ヒョウメン</t>
    </rPh>
    <rPh sb="18" eb="20">
      <t>コウバイ</t>
    </rPh>
    <rPh sb="21" eb="22">
      <t>エ</t>
    </rPh>
    <phoneticPr fontId="3"/>
  </si>
  <si>
    <t>34施工目地が丁寧に仕上げられている。</t>
    <rPh sb="2" eb="4">
      <t>セコウ</t>
    </rPh>
    <rPh sb="4" eb="6">
      <t>メジ</t>
    </rPh>
    <rPh sb="7" eb="9">
      <t>テイネイ</t>
    </rPh>
    <rPh sb="10" eb="12">
      <t>シア</t>
    </rPh>
    <phoneticPr fontId="3"/>
  </si>
  <si>
    <t>36施工に先立ち基盤面の有害物を除去し、乾燥状態で施工しているのが、写真等で確認できる。</t>
    <rPh sb="2" eb="4">
      <t>セコウ</t>
    </rPh>
    <rPh sb="5" eb="7">
      <t>サキダ</t>
    </rPh>
    <rPh sb="8" eb="10">
      <t>キバン</t>
    </rPh>
    <rPh sb="10" eb="11">
      <t>メン</t>
    </rPh>
    <rPh sb="12" eb="15">
      <t>ユウガイブツ</t>
    </rPh>
    <rPh sb="16" eb="18">
      <t>ジョキョ</t>
    </rPh>
    <rPh sb="20" eb="22">
      <t>カンソウ</t>
    </rPh>
    <rPh sb="22" eb="24">
      <t>ジョウタイ</t>
    </rPh>
    <rPh sb="25" eb="27">
      <t>セコウ</t>
    </rPh>
    <rPh sb="34" eb="36">
      <t>シャシン</t>
    </rPh>
    <rPh sb="36" eb="37">
      <t>トウ</t>
    </rPh>
    <rPh sb="38" eb="40">
      <t>カクニン</t>
    </rPh>
    <phoneticPr fontId="3"/>
  </si>
  <si>
    <t>37使用材料の選定は適切であることが資料等で確認できる（樹脂系バインダ、骨材、トップコート、コンクリート塗布はプライマー有り）。</t>
    <rPh sb="2" eb="4">
      <t>シヨウ</t>
    </rPh>
    <rPh sb="4" eb="6">
      <t>ザイリョウ</t>
    </rPh>
    <rPh sb="7" eb="9">
      <t>センテイ</t>
    </rPh>
    <rPh sb="10" eb="12">
      <t>テキセツ</t>
    </rPh>
    <rPh sb="18" eb="20">
      <t>シリョウ</t>
    </rPh>
    <rPh sb="20" eb="21">
      <t>トウ</t>
    </rPh>
    <rPh sb="22" eb="24">
      <t>カクニン</t>
    </rPh>
    <rPh sb="28" eb="30">
      <t>ジュシ</t>
    </rPh>
    <rPh sb="30" eb="31">
      <t>ケイ</t>
    </rPh>
    <rPh sb="36" eb="38">
      <t>コツザイ</t>
    </rPh>
    <rPh sb="52" eb="54">
      <t>トフ</t>
    </rPh>
    <rPh sb="60" eb="61">
      <t>アリ</t>
    </rPh>
    <phoneticPr fontId="3"/>
  </si>
  <si>
    <t>38塗布量が空袋（缶）管理状況写真及び出荷伝票等で設計図書に定められた適正量を使用していることが確認できる。</t>
    <rPh sb="2" eb="4">
      <t>トフ</t>
    </rPh>
    <rPh sb="4" eb="5">
      <t>リョウ</t>
    </rPh>
    <rPh sb="6" eb="7">
      <t>ア</t>
    </rPh>
    <rPh sb="7" eb="8">
      <t>フクロ</t>
    </rPh>
    <rPh sb="9" eb="10">
      <t>カン</t>
    </rPh>
    <rPh sb="11" eb="13">
      <t>カンリ</t>
    </rPh>
    <rPh sb="13" eb="15">
      <t>ジョウキョウ</t>
    </rPh>
    <rPh sb="15" eb="17">
      <t>シャシン</t>
    </rPh>
    <rPh sb="17" eb="18">
      <t>オヨ</t>
    </rPh>
    <rPh sb="19" eb="21">
      <t>シュッカ</t>
    </rPh>
    <rPh sb="21" eb="23">
      <t>デンピョウ</t>
    </rPh>
    <rPh sb="23" eb="24">
      <t>トウ</t>
    </rPh>
    <rPh sb="25" eb="27">
      <t>セッケイ</t>
    </rPh>
    <rPh sb="27" eb="29">
      <t>トショ</t>
    </rPh>
    <rPh sb="30" eb="31">
      <t>サダ</t>
    </rPh>
    <rPh sb="35" eb="37">
      <t>テキセイ</t>
    </rPh>
    <rPh sb="37" eb="38">
      <t>リョウ</t>
    </rPh>
    <rPh sb="39" eb="41">
      <t>シヨウ</t>
    </rPh>
    <rPh sb="48" eb="50">
      <t>カクニン</t>
    </rPh>
    <phoneticPr fontId="3"/>
  </si>
  <si>
    <t>39舗装表面に、割れ、ふくれ、浮き、剥がれ、骨材の粗面等がなく良好に仕上げられている。</t>
    <rPh sb="2" eb="4">
      <t>ホソウ</t>
    </rPh>
    <rPh sb="4" eb="6">
      <t>ヒョウメン</t>
    </rPh>
    <rPh sb="8" eb="9">
      <t>ワ</t>
    </rPh>
    <rPh sb="15" eb="16">
      <t>ウ</t>
    </rPh>
    <rPh sb="18" eb="19">
      <t>ハ</t>
    </rPh>
    <rPh sb="22" eb="24">
      <t>コツザイ</t>
    </rPh>
    <rPh sb="25" eb="26">
      <t>アラ</t>
    </rPh>
    <rPh sb="26" eb="27">
      <t>メン</t>
    </rPh>
    <rPh sb="27" eb="28">
      <t>トウ</t>
    </rPh>
    <rPh sb="31" eb="33">
      <t>リョウコウ</t>
    </rPh>
    <rPh sb="34" eb="36">
      <t>シア</t>
    </rPh>
    <phoneticPr fontId="3"/>
  </si>
  <si>
    <t>40その他　〔理由：</t>
    <rPh sb="7" eb="9">
      <t>リユウ</t>
    </rPh>
    <phoneticPr fontId="3"/>
  </si>
  <si>
    <t>41コンクリートの配合試験及び試験練りを行っており、コンクリートの品質（強度、w/c、最大骨材粒径、塩化物総量、単位水量、アルカリ骨材反応抑制等）が確認できる。</t>
    <rPh sb="9" eb="11">
      <t>ハイゴウ</t>
    </rPh>
    <rPh sb="11" eb="13">
      <t>シケン</t>
    </rPh>
    <rPh sb="13" eb="14">
      <t>オヨ</t>
    </rPh>
    <rPh sb="15" eb="17">
      <t>シケン</t>
    </rPh>
    <rPh sb="17" eb="18">
      <t>ネ</t>
    </rPh>
    <rPh sb="20" eb="21">
      <t>オコナ</t>
    </rPh>
    <rPh sb="33" eb="35">
      <t>ヒンシツ</t>
    </rPh>
    <rPh sb="36" eb="38">
      <t>キョウド</t>
    </rPh>
    <rPh sb="43" eb="45">
      <t>サイダイ</t>
    </rPh>
    <rPh sb="45" eb="47">
      <t>コツザイ</t>
    </rPh>
    <rPh sb="47" eb="49">
      <t>リュウケイ</t>
    </rPh>
    <rPh sb="50" eb="53">
      <t>エンカブツ</t>
    </rPh>
    <rPh sb="53" eb="55">
      <t>ソウリョウ</t>
    </rPh>
    <rPh sb="56" eb="58">
      <t>タンイ</t>
    </rPh>
    <rPh sb="58" eb="60">
      <t>スイリョウ</t>
    </rPh>
    <rPh sb="65" eb="67">
      <t>コツザイ</t>
    </rPh>
    <rPh sb="67" eb="69">
      <t>ハンノウ</t>
    </rPh>
    <rPh sb="69" eb="71">
      <t>ヨクセイ</t>
    </rPh>
    <rPh sb="71" eb="72">
      <t>トウ</t>
    </rPh>
    <rPh sb="74" eb="76">
      <t>カクニン</t>
    </rPh>
    <phoneticPr fontId="3"/>
  </si>
  <si>
    <t>42舗装工の施工に先立って、上層路盤面の浮き石等の有害物を除去してから施工していることが確認できる。</t>
    <rPh sb="2" eb="4">
      <t>ホソウ</t>
    </rPh>
    <rPh sb="4" eb="5">
      <t>コウ</t>
    </rPh>
    <rPh sb="6" eb="8">
      <t>セコウ</t>
    </rPh>
    <rPh sb="9" eb="11">
      <t>サキダ</t>
    </rPh>
    <rPh sb="14" eb="16">
      <t>ジョウソウ</t>
    </rPh>
    <rPh sb="16" eb="18">
      <t>ロバン</t>
    </rPh>
    <rPh sb="18" eb="19">
      <t>メン</t>
    </rPh>
    <rPh sb="20" eb="21">
      <t>ウ</t>
    </rPh>
    <rPh sb="22" eb="23">
      <t>イシ</t>
    </rPh>
    <rPh sb="23" eb="24">
      <t>トウ</t>
    </rPh>
    <rPh sb="25" eb="28">
      <t>ユウガイブツ</t>
    </rPh>
    <rPh sb="29" eb="31">
      <t>ジョキョ</t>
    </rPh>
    <rPh sb="35" eb="37">
      <t>セコウ</t>
    </rPh>
    <rPh sb="44" eb="46">
      <t>カクニン</t>
    </rPh>
    <phoneticPr fontId="3"/>
  </si>
  <si>
    <t>43コンクリート受け入れ時に必要な試験を実施しており、温度、スランプ、空気量等の測定結果が確認できる。</t>
    <rPh sb="8" eb="9">
      <t>ウ</t>
    </rPh>
    <rPh sb="10" eb="11">
      <t>イ</t>
    </rPh>
    <rPh sb="12" eb="13">
      <t>ジ</t>
    </rPh>
    <rPh sb="14" eb="16">
      <t>ヒツヨウ</t>
    </rPh>
    <rPh sb="17" eb="19">
      <t>シケン</t>
    </rPh>
    <rPh sb="20" eb="22">
      <t>ジッシ</t>
    </rPh>
    <rPh sb="27" eb="29">
      <t>オンド</t>
    </rPh>
    <rPh sb="35" eb="37">
      <t>クウキ</t>
    </rPh>
    <rPh sb="37" eb="38">
      <t>リョウ</t>
    </rPh>
    <rPh sb="38" eb="39">
      <t>トウ</t>
    </rPh>
    <rPh sb="40" eb="42">
      <t>ソクテイ</t>
    </rPh>
    <rPh sb="42" eb="44">
      <t>ケッカ</t>
    </rPh>
    <rPh sb="45" eb="47">
      <t>カクニン</t>
    </rPh>
    <phoneticPr fontId="3"/>
  </si>
  <si>
    <t>44圧縮強度試験に使用したコンクリート供試体が当該現場の供試体であることが確認できる。</t>
    <rPh sb="2" eb="4">
      <t>アッシュク</t>
    </rPh>
    <rPh sb="4" eb="6">
      <t>キョウド</t>
    </rPh>
    <rPh sb="6" eb="8">
      <t>シケン</t>
    </rPh>
    <rPh sb="9" eb="11">
      <t>シヨウ</t>
    </rPh>
    <rPh sb="19" eb="20">
      <t>キョウ</t>
    </rPh>
    <rPh sb="23" eb="25">
      <t>トウガイ</t>
    </rPh>
    <rPh sb="25" eb="27">
      <t>ゲンバ</t>
    </rPh>
    <rPh sb="28" eb="31">
      <t>キョウシタイ</t>
    </rPh>
    <rPh sb="37" eb="39">
      <t>カクニン</t>
    </rPh>
    <phoneticPr fontId="3"/>
  </si>
  <si>
    <t>45運搬時間、打設方法、養生方法が、施工条件及び気象条件に適しており、設計図書に定められた条件を満足していることが確認できる。</t>
    <rPh sb="2" eb="4">
      <t>ウンパン</t>
    </rPh>
    <rPh sb="4" eb="6">
      <t>ジカン</t>
    </rPh>
    <rPh sb="7" eb="9">
      <t>ダセツ</t>
    </rPh>
    <rPh sb="9" eb="11">
      <t>ホウホウ</t>
    </rPh>
    <rPh sb="12" eb="14">
      <t>ヨウジョウ</t>
    </rPh>
    <rPh sb="14" eb="16">
      <t>ホウホウ</t>
    </rPh>
    <rPh sb="18" eb="20">
      <t>セコウ</t>
    </rPh>
    <rPh sb="20" eb="22">
      <t>ジョウケン</t>
    </rPh>
    <rPh sb="22" eb="23">
      <t>オヨ</t>
    </rPh>
    <rPh sb="24" eb="26">
      <t>キショウ</t>
    </rPh>
    <rPh sb="26" eb="28">
      <t>ジョウケン</t>
    </rPh>
    <rPh sb="29" eb="30">
      <t>テキ</t>
    </rPh>
    <rPh sb="35" eb="37">
      <t>セッケイ</t>
    </rPh>
    <rPh sb="37" eb="39">
      <t>トショ</t>
    </rPh>
    <rPh sb="40" eb="41">
      <t>サダ</t>
    </rPh>
    <rPh sb="45" eb="47">
      <t>ジョウケン</t>
    </rPh>
    <rPh sb="48" eb="50">
      <t>マンゾク</t>
    </rPh>
    <rPh sb="57" eb="59">
      <t>カクニン</t>
    </rPh>
    <phoneticPr fontId="3"/>
  </si>
  <si>
    <t>46材料が分離しないようコンクリートを敷き均していることが確認できる。</t>
    <rPh sb="2" eb="4">
      <t>ザイリョウ</t>
    </rPh>
    <rPh sb="5" eb="7">
      <t>ブンリ</t>
    </rPh>
    <rPh sb="19" eb="20">
      <t>シ</t>
    </rPh>
    <rPh sb="21" eb="22">
      <t>ナラ</t>
    </rPh>
    <rPh sb="29" eb="31">
      <t>カクニン</t>
    </rPh>
    <phoneticPr fontId="3"/>
  </si>
  <si>
    <t>47チェアー及びタイバーを損傷などが発生しないよう保管していることが確認できる。</t>
    <rPh sb="6" eb="7">
      <t>オヨ</t>
    </rPh>
    <rPh sb="13" eb="15">
      <t>ソンショウ</t>
    </rPh>
    <rPh sb="18" eb="20">
      <t>ハッセイ</t>
    </rPh>
    <rPh sb="25" eb="27">
      <t>ホカン</t>
    </rPh>
    <rPh sb="34" eb="36">
      <t>カクニン</t>
    </rPh>
    <phoneticPr fontId="3"/>
  </si>
  <si>
    <t>48その他　〔理由：</t>
    <rPh sb="7" eb="9">
      <t>リユウ</t>
    </rPh>
    <phoneticPr fontId="3"/>
  </si>
  <si>
    <t>30路面切削作業時において、粉じんの発生や飛散を抑制する対策を取っていることが確認できる。</t>
    <rPh sb="2" eb="4">
      <t>ロメン</t>
    </rPh>
    <rPh sb="4" eb="6">
      <t>セッサク</t>
    </rPh>
    <rPh sb="6" eb="8">
      <t>サギョウ</t>
    </rPh>
    <rPh sb="8" eb="9">
      <t>ジ</t>
    </rPh>
    <rPh sb="14" eb="15">
      <t>フン</t>
    </rPh>
    <rPh sb="18" eb="20">
      <t>ハッセイ</t>
    </rPh>
    <rPh sb="21" eb="23">
      <t>ヒサン</t>
    </rPh>
    <rPh sb="24" eb="26">
      <t>ヨクセイ</t>
    </rPh>
    <rPh sb="28" eb="30">
      <t>タイサク</t>
    </rPh>
    <rPh sb="31" eb="32">
      <t>ト</t>
    </rPh>
    <rPh sb="39" eb="41">
      <t>カクニン</t>
    </rPh>
    <phoneticPr fontId="3"/>
  </si>
  <si>
    <t>24工程上、表層を打設する前に交通解放を行う場合は、既設部との段差解消に努め、交通に影響が出ないよう配慮していることが確認できる。</t>
    <rPh sb="2" eb="4">
      <t>コウテイ</t>
    </rPh>
    <rPh sb="4" eb="5">
      <t>ジョウ</t>
    </rPh>
    <rPh sb="6" eb="8">
      <t>ヒョウソウ</t>
    </rPh>
    <rPh sb="9" eb="11">
      <t>ダセツ</t>
    </rPh>
    <rPh sb="13" eb="14">
      <t>マエ</t>
    </rPh>
    <rPh sb="15" eb="17">
      <t>コウツウ</t>
    </rPh>
    <rPh sb="17" eb="19">
      <t>カイホウ</t>
    </rPh>
    <rPh sb="20" eb="21">
      <t>オコナ</t>
    </rPh>
    <rPh sb="22" eb="24">
      <t>バアイ</t>
    </rPh>
    <rPh sb="26" eb="28">
      <t>キセツ</t>
    </rPh>
    <rPh sb="28" eb="29">
      <t>ブ</t>
    </rPh>
    <rPh sb="31" eb="33">
      <t>ダンサ</t>
    </rPh>
    <rPh sb="33" eb="35">
      <t>カイショウ</t>
    </rPh>
    <rPh sb="36" eb="37">
      <t>ツト</t>
    </rPh>
    <rPh sb="39" eb="41">
      <t>コウツウ</t>
    </rPh>
    <rPh sb="42" eb="44">
      <t>エイキョウ</t>
    </rPh>
    <rPh sb="45" eb="46">
      <t>デ</t>
    </rPh>
    <rPh sb="50" eb="52">
      <t>ハイリョ</t>
    </rPh>
    <rPh sb="59" eb="61">
      <t>カクニン</t>
    </rPh>
    <phoneticPr fontId="3"/>
  </si>
  <si>
    <t>安全管理に関して、監督員が文書による改善指示を行った。</t>
    <rPh sb="0" eb="2">
      <t>アンゼン</t>
    </rPh>
    <rPh sb="2" eb="4">
      <t>カンリ</t>
    </rPh>
    <rPh sb="5" eb="6">
      <t>カン</t>
    </rPh>
    <rPh sb="9" eb="12">
      <t>カントクイン</t>
    </rPh>
    <rPh sb="13" eb="15">
      <t>ブンショ</t>
    </rPh>
    <rPh sb="18" eb="20">
      <t>カイゼン</t>
    </rPh>
    <rPh sb="20" eb="22">
      <t>シジ</t>
    </rPh>
    <rPh sb="23" eb="24">
      <t>オコナ</t>
    </rPh>
    <phoneticPr fontId="3"/>
  </si>
  <si>
    <t>安全管理に関して、監督員からの文書による改善指示に従わなかった。</t>
    <rPh sb="0" eb="2">
      <t>アンゼン</t>
    </rPh>
    <rPh sb="2" eb="4">
      <t>カンリ</t>
    </rPh>
    <rPh sb="5" eb="6">
      <t>カン</t>
    </rPh>
    <rPh sb="9" eb="12">
      <t>カントクイン</t>
    </rPh>
    <rPh sb="15" eb="17">
      <t>ブンショ</t>
    </rPh>
    <rPh sb="20" eb="22">
      <t>カイゼン</t>
    </rPh>
    <rPh sb="22" eb="24">
      <t>シジ</t>
    </rPh>
    <rPh sb="25" eb="26">
      <t>シタガ</t>
    </rPh>
    <phoneticPr fontId="3"/>
  </si>
  <si>
    <t>27-1 港湾工事（海岸築造工事）</t>
    <rPh sb="5" eb="7">
      <t>コウワン</t>
    </rPh>
    <rPh sb="7" eb="9">
      <t>コウジ</t>
    </rPh>
    <rPh sb="10" eb="12">
      <t>カイガン</t>
    </rPh>
    <rPh sb="12" eb="14">
      <t>チクゾウ</t>
    </rPh>
    <rPh sb="14" eb="16">
      <t>コウジ</t>
    </rPh>
    <phoneticPr fontId="3"/>
  </si>
  <si>
    <t xml:space="preserve">02-2 土工事(切土、残土処分)
</t>
    <rPh sb="5" eb="6">
      <t>ツチ</t>
    </rPh>
    <rPh sb="6" eb="8">
      <t>コウジ</t>
    </rPh>
    <rPh sb="9" eb="10">
      <t>キ</t>
    </rPh>
    <rPh sb="10" eb="11">
      <t>ツチ</t>
    </rPh>
    <rPh sb="12" eb="14">
      <t>ザンド</t>
    </rPh>
    <rPh sb="14" eb="16">
      <t>ショブン</t>
    </rPh>
    <phoneticPr fontId="3"/>
  </si>
  <si>
    <t>02-2 土工事(切土、残土処分)</t>
    <rPh sb="5" eb="6">
      <t>ツチ</t>
    </rPh>
    <rPh sb="6" eb="8">
      <t>コウジ</t>
    </rPh>
    <rPh sb="9" eb="10">
      <t>キ</t>
    </rPh>
    <rPh sb="10" eb="11">
      <t>ツチ</t>
    </rPh>
    <rPh sb="12" eb="14">
      <t>ザンド</t>
    </rPh>
    <rPh sb="14" eb="16">
      <t>ショブン</t>
    </rPh>
    <phoneticPr fontId="3"/>
  </si>
  <si>
    <r>
      <t xml:space="preserve">□品質の測定が、測定項目、測定基準及び規格値を満足し、ａ及びｂに該当しない。
</t>
    </r>
    <r>
      <rPr>
        <b/>
        <sz val="11"/>
        <color rgb="FFFF0000"/>
        <rFont val="ＭＳ 明朝"/>
        <family val="1"/>
        <charset val="128"/>
      </rPr>
      <t>*サンプル数5個未満の場合該当</t>
    </r>
    <rPh sb="1" eb="3">
      <t>ヒンシツ</t>
    </rPh>
    <rPh sb="4" eb="6">
      <t>ソクテイ</t>
    </rPh>
    <rPh sb="45" eb="46">
      <t>スウ</t>
    </rPh>
    <rPh sb="47" eb="48">
      <t>コ</t>
    </rPh>
    <rPh sb="48" eb="50">
      <t>ミマン</t>
    </rPh>
    <rPh sb="51" eb="53">
      <t>バアイ</t>
    </rPh>
    <rPh sb="53" eb="55">
      <t>ガイトウ</t>
    </rPh>
    <phoneticPr fontId="3"/>
  </si>
  <si>
    <t>２．サンプル数</t>
    <rPh sb="6" eb="7">
      <t>スウ</t>
    </rPh>
    <phoneticPr fontId="3"/>
  </si>
  <si>
    <t>　ただし、出来形管理においては、サンプル数５個未満であっても、管理項目全てを総合的に評価できるものとする。</t>
    <rPh sb="5" eb="8">
      <t>デキガタ</t>
    </rPh>
    <rPh sb="8" eb="10">
      <t>カンリ</t>
    </rPh>
    <rPh sb="20" eb="21">
      <t>スウ</t>
    </rPh>
    <rPh sb="22" eb="23">
      <t>コ</t>
    </rPh>
    <rPh sb="23" eb="25">
      <t>ミマン</t>
    </rPh>
    <rPh sb="31" eb="33">
      <t>カンリ</t>
    </rPh>
    <rPh sb="33" eb="35">
      <t>コウモク</t>
    </rPh>
    <rPh sb="35" eb="36">
      <t>スベ</t>
    </rPh>
    <rPh sb="38" eb="41">
      <t>ソウゴウテキ</t>
    </rPh>
    <rPh sb="42" eb="44">
      <t>ヒョウカ</t>
    </rPh>
    <phoneticPr fontId="3"/>
  </si>
  <si>
    <t>３．品質管理において、ばらつきの判断が可能な工種（サンプル数５個以上）</t>
    <rPh sb="2" eb="4">
      <t>ヒンシツ</t>
    </rPh>
    <rPh sb="4" eb="6">
      <t>カンリ</t>
    </rPh>
    <rPh sb="16" eb="18">
      <t>ハンダン</t>
    </rPh>
    <rPh sb="19" eb="21">
      <t>カノウ</t>
    </rPh>
    <rPh sb="22" eb="24">
      <t>コウシュ</t>
    </rPh>
    <rPh sb="29" eb="30">
      <t>スウ</t>
    </rPh>
    <rPh sb="31" eb="32">
      <t>コ</t>
    </rPh>
    <rPh sb="32" eb="34">
      <t>イジョウ</t>
    </rPh>
    <phoneticPr fontId="3"/>
  </si>
  <si>
    <t>　（２）路体、路床、下層路盤、上層路盤、舗装の現場密度等</t>
    <rPh sb="4" eb="6">
      <t>ロタイ</t>
    </rPh>
    <rPh sb="7" eb="9">
      <t>ロショウ</t>
    </rPh>
    <rPh sb="10" eb="14">
      <t>カソウロバン</t>
    </rPh>
    <rPh sb="15" eb="17">
      <t>ジョウソウ</t>
    </rPh>
    <rPh sb="17" eb="19">
      <t>ロバン</t>
    </rPh>
    <rPh sb="20" eb="22">
      <t>ホソウ</t>
    </rPh>
    <rPh sb="23" eb="25">
      <t>ゲンバ</t>
    </rPh>
    <rPh sb="25" eb="27">
      <t>ミツド</t>
    </rPh>
    <rPh sb="27" eb="28">
      <t>トウ</t>
    </rPh>
    <phoneticPr fontId="3"/>
  </si>
  <si>
    <t>４．品質管理の注意事項</t>
    <rPh sb="2" eb="4">
      <t>ヒンシツ</t>
    </rPh>
    <rPh sb="4" eb="6">
      <t>カンリ</t>
    </rPh>
    <rPh sb="7" eb="9">
      <t>チュウイ</t>
    </rPh>
    <rPh sb="9" eb="11">
      <t>ジコウ</t>
    </rPh>
    <phoneticPr fontId="3"/>
  </si>
  <si>
    <t>　品質管理であるため工事成績評定の品質の評価対象(サンプル数)としない。</t>
    <rPh sb="1" eb="3">
      <t>ヒンシツ</t>
    </rPh>
    <rPh sb="3" eb="5">
      <t>カンリ</t>
    </rPh>
    <rPh sb="10" eb="12">
      <t>コウジ</t>
    </rPh>
    <rPh sb="12" eb="14">
      <t>セイセキ</t>
    </rPh>
    <rPh sb="14" eb="16">
      <t>ヒョウテイ</t>
    </rPh>
    <rPh sb="17" eb="19">
      <t>ヒンシツ</t>
    </rPh>
    <rPh sb="20" eb="22">
      <t>ヒョウカ</t>
    </rPh>
    <rPh sb="22" eb="24">
      <t>タイショウ</t>
    </rPh>
    <rPh sb="29" eb="30">
      <t>スウ</t>
    </rPh>
    <phoneticPr fontId="3"/>
  </si>
  <si>
    <t>５．多工種複合工事の取り扱い</t>
    <rPh sb="2" eb="3">
      <t>オオ</t>
    </rPh>
    <rPh sb="3" eb="4">
      <t>コウ</t>
    </rPh>
    <rPh sb="4" eb="5">
      <t>シュ</t>
    </rPh>
    <rPh sb="5" eb="7">
      <t>フクゴウ</t>
    </rPh>
    <rPh sb="7" eb="9">
      <t>コウジ</t>
    </rPh>
    <rPh sb="10" eb="11">
      <t>ト</t>
    </rPh>
    <rPh sb="12" eb="13">
      <t>アツカ</t>
    </rPh>
    <phoneticPr fontId="3"/>
  </si>
  <si>
    <t>６．クラックが発生したコンクリート構造物について</t>
    <rPh sb="7" eb="9">
      <t>ハッセイ</t>
    </rPh>
    <rPh sb="17" eb="20">
      <t>コウゾウブツ</t>
    </rPh>
    <phoneticPr fontId="3"/>
  </si>
  <si>
    <t>７．その他</t>
    <rPh sb="4" eb="5">
      <t>タ</t>
    </rPh>
    <phoneticPr fontId="3"/>
  </si>
  <si>
    <r>
      <t>　原則として</t>
    </r>
    <r>
      <rPr>
        <sz val="11"/>
        <color rgb="FFFF0000"/>
        <rFont val="ＭＳ Ｐゴシック"/>
        <family val="3"/>
        <charset val="128"/>
      </rPr>
      <t>サンプル数５個以上</t>
    </r>
    <r>
      <rPr>
        <sz val="11"/>
        <rFont val="ＭＳ Ｐゴシック"/>
        <family val="3"/>
        <charset val="128"/>
      </rPr>
      <t>について行う。５個未満においては</t>
    </r>
    <r>
      <rPr>
        <sz val="11"/>
        <color rgb="FFFF0000"/>
        <rFont val="ＭＳ Ｐゴシック"/>
        <family val="3"/>
        <charset val="128"/>
      </rPr>
      <t>c評定(a,b評定に該当しない)</t>
    </r>
    <r>
      <rPr>
        <sz val="11"/>
        <rFont val="ＭＳ Ｐゴシック"/>
        <family val="3"/>
        <charset val="128"/>
      </rPr>
      <t>を選択する。</t>
    </r>
    <rPh sb="1" eb="3">
      <t>ゲンソク</t>
    </rPh>
    <rPh sb="10" eb="11">
      <t>スウ</t>
    </rPh>
    <rPh sb="12" eb="15">
      <t>コイジョウ</t>
    </rPh>
    <rPh sb="19" eb="20">
      <t>オコナ</t>
    </rPh>
    <rPh sb="23" eb="24">
      <t>コ</t>
    </rPh>
    <rPh sb="24" eb="26">
      <t>ミマン</t>
    </rPh>
    <rPh sb="32" eb="34">
      <t>ヒョウテイ</t>
    </rPh>
    <rPh sb="38" eb="40">
      <t>ヒョウテイ</t>
    </rPh>
    <rPh sb="41" eb="43">
      <t>ガイトウ</t>
    </rPh>
    <rPh sb="48" eb="50">
      <t>センタク</t>
    </rPh>
    <phoneticPr fontId="3"/>
  </si>
  <si>
    <r>
      <t>　（１）コンクリートの圧縮強度（</t>
    </r>
    <r>
      <rPr>
        <sz val="11"/>
        <color rgb="FFFF0000"/>
        <rFont val="ＭＳ Ｐゴシック"/>
        <family val="3"/>
        <charset val="128"/>
      </rPr>
      <t>現場養生</t>
    </r>
    <r>
      <rPr>
        <sz val="11"/>
        <rFont val="ＭＳ Ｐゴシック"/>
        <family val="3"/>
        <charset val="128"/>
      </rPr>
      <t>、テストハンマー等）</t>
    </r>
    <rPh sb="11" eb="13">
      <t>アッシュク</t>
    </rPh>
    <rPh sb="13" eb="15">
      <t>キョウド</t>
    </rPh>
    <rPh sb="16" eb="18">
      <t>ゲンバ</t>
    </rPh>
    <rPh sb="18" eb="20">
      <t>ヨウジョウ</t>
    </rPh>
    <rPh sb="28" eb="29">
      <t>トウ</t>
    </rPh>
    <phoneticPr fontId="3"/>
  </si>
  <si>
    <r>
      <t>　生コンのスランプ、空気量、圧縮強度（</t>
    </r>
    <r>
      <rPr>
        <sz val="11"/>
        <color rgb="FFFF0000"/>
        <rFont val="ＭＳ Ｐゴシック"/>
        <family val="3"/>
        <charset val="128"/>
      </rPr>
      <t>標準養生</t>
    </r>
    <r>
      <rPr>
        <sz val="11"/>
        <rFont val="ＭＳ Ｐゴシック"/>
        <family val="3"/>
        <charset val="128"/>
      </rPr>
      <t>）、単位水量についてはレディーミクストコンクリートの品質を保証するた必要な</t>
    </r>
    <rPh sb="1" eb="2">
      <t>ナマ</t>
    </rPh>
    <rPh sb="10" eb="12">
      <t>クウキ</t>
    </rPh>
    <rPh sb="12" eb="13">
      <t>リョウ</t>
    </rPh>
    <rPh sb="14" eb="16">
      <t>アッシュク</t>
    </rPh>
    <rPh sb="16" eb="18">
      <t>キョウド</t>
    </rPh>
    <rPh sb="19" eb="21">
      <t>ヒョウジュン</t>
    </rPh>
    <rPh sb="21" eb="23">
      <t>ヨウジョウ</t>
    </rPh>
    <rPh sb="25" eb="27">
      <t>タンイ</t>
    </rPh>
    <rPh sb="27" eb="29">
      <t>スイリョウ</t>
    </rPh>
    <rPh sb="49" eb="51">
      <t>ヒンシツ</t>
    </rPh>
    <rPh sb="52" eb="54">
      <t>ホショウ</t>
    </rPh>
    <rPh sb="57" eb="59">
      <t>ヒツヨウ</t>
    </rPh>
    <phoneticPr fontId="3"/>
  </si>
  <si>
    <r>
      <t xml:space="preserve">□出来形の測定が、測定項目、測定基準及び規格値を満足し、ａ及びｂに該当しない。
</t>
    </r>
    <r>
      <rPr>
        <b/>
        <sz val="9"/>
        <color rgb="FFFF0000"/>
        <rFont val="ＭＳ 明朝"/>
        <family val="1"/>
        <charset val="128"/>
      </rPr>
      <t>サンプル数5個未満該当、ただし管理項目全てを総合的に評価できる場合は、ばらつきで評定できる。</t>
    </r>
    <rPh sb="5" eb="7">
      <t>ソクテイ</t>
    </rPh>
    <rPh sb="44" eb="45">
      <t>スウ</t>
    </rPh>
    <rPh sb="46" eb="47">
      <t>コ</t>
    </rPh>
    <rPh sb="47" eb="49">
      <t>ミマン</t>
    </rPh>
    <rPh sb="49" eb="51">
      <t>ガイトウ</t>
    </rPh>
    <rPh sb="55" eb="57">
      <t>カンリ</t>
    </rPh>
    <rPh sb="57" eb="59">
      <t>コウモク</t>
    </rPh>
    <rPh sb="59" eb="60">
      <t>スベ</t>
    </rPh>
    <rPh sb="62" eb="65">
      <t>ソウゴウテキ</t>
    </rPh>
    <rPh sb="66" eb="68">
      <t>ヒョウカ</t>
    </rPh>
    <rPh sb="71" eb="73">
      <t>バアイ</t>
    </rPh>
    <rPh sb="80" eb="82">
      <t>ヒョウテイ</t>
    </rPh>
    <phoneticPr fontId="3"/>
  </si>
  <si>
    <t>３）記載内容と現場施工方法が一致している。
　→　考査項目別運用表　「施工体制一般」に該当</t>
    <rPh sb="25" eb="27">
      <t>コウサ</t>
    </rPh>
    <rPh sb="27" eb="29">
      <t>コウモク</t>
    </rPh>
    <rPh sb="29" eb="30">
      <t>ベツ</t>
    </rPh>
    <rPh sb="30" eb="32">
      <t>ウンヨウ</t>
    </rPh>
    <rPh sb="32" eb="33">
      <t>ヒョウ</t>
    </rPh>
    <rPh sb="35" eb="37">
      <t>セコウ</t>
    </rPh>
    <rPh sb="37" eb="39">
      <t>タイセイ</t>
    </rPh>
    <rPh sb="39" eb="41">
      <t>イッパン</t>
    </rPh>
    <rPh sb="43" eb="45">
      <t>ガイトウ</t>
    </rPh>
    <phoneticPr fontId="3"/>
  </si>
  <si>
    <r>
      <t>８）重機操作で、誘導員の配置や重機との行動範囲の分離措置がなされた点検記録がある。</t>
    </r>
    <r>
      <rPr>
        <strike/>
        <sz val="9"/>
        <color rgb="FFFF0000"/>
        <rFont val="MS UI Gothic"/>
        <family val="3"/>
        <charset val="128"/>
      </rPr>
      <t xml:space="preserve">
</t>
    </r>
    <rPh sb="8" eb="11">
      <t>ユウドウイン</t>
    </rPh>
    <rPh sb="12" eb="14">
      <t>ハイチ</t>
    </rPh>
    <rPh sb="15" eb="17">
      <t>ジュウキ</t>
    </rPh>
    <rPh sb="19" eb="21">
      <t>コウドウ</t>
    </rPh>
    <rPh sb="21" eb="23">
      <t>ハンイ</t>
    </rPh>
    <rPh sb="24" eb="26">
      <t>ブンリ</t>
    </rPh>
    <rPh sb="26" eb="28">
      <t>ソチ</t>
    </rPh>
    <rPh sb="33" eb="35">
      <t>テンケン</t>
    </rPh>
    <rPh sb="35" eb="37">
      <t>キロク</t>
    </rPh>
    <phoneticPr fontId="3"/>
  </si>
  <si>
    <r>
      <rPr>
        <sz val="11"/>
        <color rgb="FF0033CC"/>
        <rFont val="MS UI Gothic"/>
        <family val="3"/>
        <charset val="128"/>
      </rPr>
      <t>青書項目</t>
    </r>
    <r>
      <rPr>
        <sz val="11"/>
        <rFont val="MS UI Gothic"/>
        <family val="3"/>
        <charset val="128"/>
      </rPr>
      <t>の判定が「×」となった項目がある場合は、考査項目別運用表における</t>
    </r>
    <r>
      <rPr>
        <sz val="11"/>
        <color rgb="FF0033CC"/>
        <rFont val="MS UI Gothic"/>
        <family val="3"/>
        <charset val="128"/>
      </rPr>
      <t>評価対象項目の該当欄を「×」</t>
    </r>
    <r>
      <rPr>
        <sz val="11"/>
        <rFont val="MS UI Gothic"/>
        <family val="3"/>
        <charset val="128"/>
      </rPr>
      <t>とする。</t>
    </r>
    <rPh sb="0" eb="1">
      <t>アオ</t>
    </rPh>
    <rPh sb="1" eb="2">
      <t>カ</t>
    </rPh>
    <rPh sb="2" eb="4">
      <t>コウモク</t>
    </rPh>
    <rPh sb="5" eb="7">
      <t>ハンテイ</t>
    </rPh>
    <rPh sb="15" eb="17">
      <t>コウモク</t>
    </rPh>
    <rPh sb="20" eb="22">
      <t>バアイ</t>
    </rPh>
    <rPh sb="24" eb="26">
      <t>コウサ</t>
    </rPh>
    <rPh sb="26" eb="28">
      <t>コウモク</t>
    </rPh>
    <rPh sb="28" eb="29">
      <t>ベツ</t>
    </rPh>
    <rPh sb="29" eb="31">
      <t>ウンヨウ</t>
    </rPh>
    <rPh sb="31" eb="32">
      <t>ヒョウ</t>
    </rPh>
    <rPh sb="36" eb="38">
      <t>ヒョウカ</t>
    </rPh>
    <rPh sb="38" eb="40">
      <t>タイショウ</t>
    </rPh>
    <rPh sb="40" eb="42">
      <t>コウモク</t>
    </rPh>
    <rPh sb="43" eb="45">
      <t>ガイトウ</t>
    </rPh>
    <rPh sb="45" eb="46">
      <t>ラン</t>
    </rPh>
    <phoneticPr fontId="3"/>
  </si>
  <si>
    <r>
      <t>判定は、最終的に改善が図られた場合は○、改善されなかった場合は×とする。</t>
    </r>
    <r>
      <rPr>
        <sz val="11"/>
        <color rgb="FFFF0000"/>
        <rFont val="MS UI Gothic"/>
        <family val="3"/>
        <charset val="128"/>
      </rPr>
      <t/>
    </r>
    <rPh sb="0" eb="2">
      <t>ハンテイ</t>
    </rPh>
    <rPh sb="4" eb="7">
      <t>サイシュウテキ</t>
    </rPh>
    <rPh sb="8" eb="10">
      <t>カイゼン</t>
    </rPh>
    <rPh sb="11" eb="12">
      <t>ハカ</t>
    </rPh>
    <rPh sb="15" eb="17">
      <t>バアイ</t>
    </rPh>
    <rPh sb="20" eb="22">
      <t>カイゼン</t>
    </rPh>
    <rPh sb="28" eb="30">
      <t>バアイ</t>
    </rPh>
    <phoneticPr fontId="32"/>
  </si>
  <si>
    <r>
      <rPr>
        <sz val="11"/>
        <color rgb="FFFF0000"/>
        <rFont val="MS UI Gothic"/>
        <family val="3"/>
        <charset val="128"/>
      </rPr>
      <t>赤書項目</t>
    </r>
    <r>
      <rPr>
        <sz val="11"/>
        <rFont val="MS UI Gothic"/>
        <family val="3"/>
        <charset val="128"/>
      </rPr>
      <t>の判定が「×」となった項目が一つでもあった場合、考査項目別運用表における評価対象項目の</t>
    </r>
    <r>
      <rPr>
        <sz val="11"/>
        <color rgb="FFFF0000"/>
        <rFont val="MS UI Gothic"/>
        <family val="3"/>
        <charset val="128"/>
      </rPr>
      <t>「施工プロセス」チェックリストの該当欄を「×」</t>
    </r>
    <r>
      <rPr>
        <sz val="11"/>
        <rFont val="MS UI Gothic"/>
        <family val="3"/>
        <charset val="128"/>
      </rPr>
      <t>とする。</t>
    </r>
    <phoneticPr fontId="3"/>
  </si>
  <si>
    <t>２）日常の出来形管理を適時、的確に実施し、整理している。</t>
    <phoneticPr fontId="3"/>
  </si>
  <si>
    <t>３）日常の品質管理を適時、的確に実施し、整理している。</t>
    <phoneticPr fontId="3"/>
  </si>
  <si>
    <t>４）現場内の整理整頓を日常的に行っている。</t>
    <rPh sb="2" eb="4">
      <t>ゲンバ</t>
    </rPh>
    <rPh sb="4" eb="5">
      <t>ナイ</t>
    </rPh>
    <rPh sb="6" eb="8">
      <t>セイリ</t>
    </rPh>
    <rPh sb="8" eb="10">
      <t>セイトン</t>
    </rPh>
    <rPh sb="11" eb="14">
      <t>ニチジョウテキ</t>
    </rPh>
    <rPh sb="15" eb="16">
      <t>オコナ</t>
    </rPh>
    <phoneticPr fontId="3"/>
  </si>
  <si>
    <t>６）工事全般において、低騒音型、低振動型、排出ガス対策型の建設機械及び車両を使用している。</t>
    <rPh sb="2" eb="4">
      <t>コウジ</t>
    </rPh>
    <rPh sb="4" eb="6">
      <t>ゼンパン</t>
    </rPh>
    <rPh sb="11" eb="12">
      <t>テイ</t>
    </rPh>
    <rPh sb="12" eb="14">
      <t>ソウオン</t>
    </rPh>
    <rPh sb="14" eb="15">
      <t>ガタ</t>
    </rPh>
    <rPh sb="16" eb="17">
      <t>テイ</t>
    </rPh>
    <rPh sb="17" eb="19">
      <t>シンドウ</t>
    </rPh>
    <rPh sb="19" eb="20">
      <t>ガタ</t>
    </rPh>
    <rPh sb="21" eb="23">
      <t>ハイシュツ</t>
    </rPh>
    <rPh sb="25" eb="27">
      <t>タイサク</t>
    </rPh>
    <rPh sb="27" eb="28">
      <t>ガタ</t>
    </rPh>
    <rPh sb="29" eb="31">
      <t>ケンセツ</t>
    </rPh>
    <rPh sb="31" eb="33">
      <t>キカイ</t>
    </rPh>
    <rPh sb="33" eb="34">
      <t>オヨ</t>
    </rPh>
    <rPh sb="35" eb="37">
      <t>シャリョウ</t>
    </rPh>
    <rPh sb="38" eb="40">
      <t>シヨウ</t>
    </rPh>
    <phoneticPr fontId="3"/>
  </si>
  <si>
    <t>判定</t>
    <rPh sb="0" eb="2">
      <t>ハンテイ</t>
    </rPh>
    <phoneticPr fontId="3"/>
  </si>
  <si>
    <t>運用表</t>
    <rPh sb="0" eb="2">
      <t>ウンヨウ</t>
    </rPh>
    <rPh sb="2" eb="3">
      <t>ヒョウ</t>
    </rPh>
    <phoneticPr fontId="3"/>
  </si>
  <si>
    <t>判定</t>
    <rPh sb="0" eb="2">
      <t>ハンテイ</t>
    </rPh>
    <phoneticPr fontId="3"/>
  </si>
  <si>
    <r>
      <t>　*5点中4点(</t>
    </r>
    <r>
      <rPr>
        <sz val="11"/>
        <color rgb="FFFF0000"/>
        <rFont val="ＭＳ Ｐゴシック"/>
        <family val="3"/>
        <charset val="128"/>
      </rPr>
      <t>80%</t>
    </r>
    <r>
      <rPr>
        <sz val="11"/>
        <rFont val="ＭＳ Ｐゴシック"/>
        <family val="3"/>
        <charset val="128"/>
      </rPr>
      <t>)以上あれば、50%や80%以下と評価できる</t>
    </r>
    <rPh sb="3" eb="4">
      <t>テン</t>
    </rPh>
    <rPh sb="4" eb="5">
      <t>チュウ</t>
    </rPh>
    <rPh sb="6" eb="7">
      <t>テン</t>
    </rPh>
    <rPh sb="12" eb="14">
      <t>イジョウ</t>
    </rPh>
    <rPh sb="25" eb="27">
      <t>イカ</t>
    </rPh>
    <rPh sb="28" eb="30">
      <t>ヒョウカ</t>
    </rPh>
    <phoneticPr fontId="3"/>
  </si>
  <si>
    <t>副検査監</t>
  </si>
  <si>
    <t>公印欄</t>
    <rPh sb="0" eb="2">
      <t>コウイン</t>
    </rPh>
    <rPh sb="2" eb="3">
      <t>ラン</t>
    </rPh>
    <phoneticPr fontId="3"/>
  </si>
  <si>
    <t>検査監</t>
    <rPh sb="0" eb="2">
      <t>ケンサ</t>
    </rPh>
    <rPh sb="2" eb="3">
      <t>カン</t>
    </rPh>
    <phoneticPr fontId="3"/>
  </si>
  <si>
    <t>副検査監</t>
    <rPh sb="0" eb="1">
      <t>フク</t>
    </rPh>
    <rPh sb="1" eb="3">
      <t>ケンサ</t>
    </rPh>
    <rPh sb="3" eb="4">
      <t>カン</t>
    </rPh>
    <phoneticPr fontId="3"/>
  </si>
  <si>
    <t>指定検査員</t>
    <rPh sb="0" eb="2">
      <t>シテイ</t>
    </rPh>
    <rPh sb="2" eb="4">
      <t>ケンサ</t>
    </rPh>
    <rPh sb="4" eb="5">
      <t>イン</t>
    </rPh>
    <phoneticPr fontId="3"/>
  </si>
  <si>
    <t>※　概ねとは、打点数の80%以上とする。</t>
    <rPh sb="2" eb="3">
      <t>オオム</t>
    </rPh>
    <rPh sb="7" eb="9">
      <t>ダテン</t>
    </rPh>
    <rPh sb="9" eb="10">
      <t>スウ</t>
    </rPh>
    <rPh sb="14" eb="16">
      <t>イジョウ</t>
    </rPh>
    <phoneticPr fontId="3"/>
  </si>
  <si>
    <t>※　概ねとは打点数の80%以上とする。</t>
    <rPh sb="2" eb="3">
      <t>オオム</t>
    </rPh>
    <rPh sb="6" eb="8">
      <t>ダテン</t>
    </rPh>
    <rPh sb="8" eb="9">
      <t>スウ</t>
    </rPh>
    <rPh sb="13" eb="15">
      <t>イジョウ</t>
    </rPh>
    <phoneticPr fontId="3"/>
  </si>
  <si>
    <t>令和   年　 月　 日</t>
    <rPh sb="0" eb="2">
      <t>レイワ</t>
    </rPh>
    <rPh sb="5" eb="6">
      <t>ネン</t>
    </rPh>
    <rPh sb="6" eb="7">
      <t>ヘイネン</t>
    </rPh>
    <rPh sb="8" eb="9">
      <t>ツキ</t>
    </rPh>
    <rPh sb="11" eb="12">
      <t>ヒ</t>
    </rPh>
    <phoneticPr fontId="3"/>
  </si>
  <si>
    <t>項  目</t>
    <phoneticPr fontId="3"/>
  </si>
  <si>
    <t>入　　力</t>
    <rPh sb="0" eb="1">
      <t>ニュウ</t>
    </rPh>
    <rPh sb="3" eb="4">
      <t>チカラ</t>
    </rPh>
    <phoneticPr fontId="3"/>
  </si>
  <si>
    <t>令和○年○月○日</t>
    <rPh sb="0" eb="2">
      <t>レイワ</t>
    </rPh>
    <rPh sb="3" eb="4">
      <t>ネン</t>
    </rPh>
    <rPh sb="5" eb="6">
      <t>ガツ</t>
    </rPh>
    <rPh sb="7" eb="8">
      <t>ニチ</t>
    </rPh>
    <phoneticPr fontId="3"/>
  </si>
  <si>
    <t>監督員で記入</t>
    <rPh sb="0" eb="3">
      <t>カントクイン</t>
    </rPh>
    <rPh sb="4" eb="6">
      <t>キニュウ</t>
    </rPh>
    <phoneticPr fontId="3"/>
  </si>
  <si>
    <t>　　１．工事番号</t>
    <rPh sb="4" eb="6">
      <t>コウジ</t>
    </rPh>
    <rPh sb="6" eb="8">
      <t>バンゴウ</t>
    </rPh>
    <phoneticPr fontId="3"/>
  </si>
  <si>
    <t>　　２．工事名</t>
    <rPh sb="4" eb="5">
      <t>タクミ</t>
    </rPh>
    <rPh sb="5" eb="6">
      <t>コト</t>
    </rPh>
    <rPh sb="6" eb="7">
      <t>メイ</t>
    </rPh>
    <phoneticPr fontId="3"/>
  </si>
  <si>
    <t>　　３．工事場所</t>
    <rPh sb="4" eb="6">
      <t>コウジ</t>
    </rPh>
    <rPh sb="6" eb="8">
      <t>バショ</t>
    </rPh>
    <phoneticPr fontId="3"/>
  </si>
  <si>
    <t>　　４．請負代金額</t>
    <rPh sb="4" eb="6">
      <t>ウケオイ</t>
    </rPh>
    <rPh sb="6" eb="8">
      <t>ダイキン</t>
    </rPh>
    <rPh sb="8" eb="9">
      <t>ガク</t>
    </rPh>
    <phoneticPr fontId="3"/>
  </si>
  <si>
    <t>　　５．所属</t>
    <rPh sb="4" eb="6">
      <t>ショゾク</t>
    </rPh>
    <phoneticPr fontId="3"/>
  </si>
  <si>
    <t>　　７．受注者名</t>
    <rPh sb="4" eb="6">
      <t>ジュチュウ</t>
    </rPh>
    <rPh sb="6" eb="7">
      <t>シャ</t>
    </rPh>
    <rPh sb="7" eb="8">
      <t>メイ</t>
    </rPh>
    <phoneticPr fontId="3"/>
  </si>
  <si>
    <t>　　８．現場代理人氏名</t>
    <rPh sb="4" eb="6">
      <t>ゲンバ</t>
    </rPh>
    <rPh sb="6" eb="9">
      <t>ダイリニン</t>
    </rPh>
    <rPh sb="9" eb="11">
      <t>シメイ</t>
    </rPh>
    <phoneticPr fontId="3"/>
  </si>
  <si>
    <t>　１２．工期</t>
    <rPh sb="4" eb="6">
      <t>コウキ</t>
    </rPh>
    <phoneticPr fontId="3"/>
  </si>
  <si>
    <t>　１３．検査日時</t>
    <rPh sb="4" eb="6">
      <t>ケンサ</t>
    </rPh>
    <rPh sb="6" eb="8">
      <t>ニチジ</t>
    </rPh>
    <phoneticPr fontId="3"/>
  </si>
  <si>
    <t>　１４．完成図書納品形式</t>
    <rPh sb="4" eb="6">
      <t>カンセイ</t>
    </rPh>
    <rPh sb="6" eb="8">
      <t>トショ</t>
    </rPh>
    <rPh sb="8" eb="10">
      <t>ノウヒン</t>
    </rPh>
    <rPh sb="10" eb="12">
      <t>ケイシキ</t>
    </rPh>
    <phoneticPr fontId="3"/>
  </si>
  <si>
    <t>　１５．手直し確認日</t>
    <rPh sb="4" eb="6">
      <t>テナオ</t>
    </rPh>
    <rPh sb="7" eb="9">
      <t>カクニン</t>
    </rPh>
    <rPh sb="9" eb="10">
      <t>ビ</t>
    </rPh>
    <phoneticPr fontId="3"/>
  </si>
  <si>
    <t>　　９．工事担当係長 　　　職氏名　 　</t>
    <rPh sb="4" eb="5">
      <t>コウ</t>
    </rPh>
    <rPh sb="5" eb="6">
      <t>ジ</t>
    </rPh>
    <rPh sb="6" eb="8">
      <t>タントウ</t>
    </rPh>
    <rPh sb="8" eb="10">
      <t>カカリチョウ</t>
    </rPh>
    <rPh sb="14" eb="15">
      <t>ショク</t>
    </rPh>
    <rPh sb="15" eb="17">
      <t>シメイ</t>
    </rPh>
    <phoneticPr fontId="3"/>
  </si>
  <si>
    <t>　１０．担当課立会人　 　　職氏名</t>
    <rPh sb="4" eb="7">
      <t>タントウカ</t>
    </rPh>
    <rPh sb="7" eb="9">
      <t>タチアイ</t>
    </rPh>
    <rPh sb="9" eb="10">
      <t>ニン</t>
    </rPh>
    <rPh sb="14" eb="15">
      <t>ショク</t>
    </rPh>
    <rPh sb="15" eb="17">
      <t>シメイ</t>
    </rPh>
    <phoneticPr fontId="3"/>
  </si>
  <si>
    <t>　１１．検査員　　　　　　　　所　属</t>
    <rPh sb="4" eb="7">
      <t>ケンサイン</t>
    </rPh>
    <rPh sb="15" eb="16">
      <t>ショ</t>
    </rPh>
    <rPh sb="17" eb="18">
      <t>ゾク</t>
    </rPh>
    <phoneticPr fontId="3"/>
  </si>
  <si>
    <t xml:space="preserve">　　　　　　　　　　　　　　　　 職氏名　　 </t>
    <rPh sb="17" eb="18">
      <t>ショク</t>
    </rPh>
    <rPh sb="18" eb="20">
      <t>シメイ</t>
    </rPh>
    <phoneticPr fontId="3"/>
  </si>
  <si>
    <t>　　６．一般監督員　　　　　職氏名</t>
    <rPh sb="4" eb="6">
      <t>イッパン</t>
    </rPh>
    <rPh sb="6" eb="9">
      <t>カントクイン</t>
    </rPh>
    <rPh sb="14" eb="15">
      <t>ショク</t>
    </rPh>
    <rPh sb="15" eb="17">
      <t>シメイ</t>
    </rPh>
    <phoneticPr fontId="3"/>
  </si>
  <si>
    <t>　　Ⅰ.出来形（一般監督員及び検査員）</t>
    <rPh sb="4" eb="7">
      <t>デキガタ</t>
    </rPh>
    <rPh sb="8" eb="10">
      <t>イッパン</t>
    </rPh>
    <rPh sb="10" eb="12">
      <t>カントク</t>
    </rPh>
    <rPh sb="12" eb="13">
      <t>イン</t>
    </rPh>
    <rPh sb="13" eb="14">
      <t>オヨ</t>
    </rPh>
    <rPh sb="15" eb="18">
      <t>ケンサイン</t>
    </rPh>
    <phoneticPr fontId="3"/>
  </si>
  <si>
    <t>　　Ⅱ.品質（一般監督員）</t>
    <rPh sb="4" eb="6">
      <t>ヒンシツ</t>
    </rPh>
    <rPh sb="7" eb="9">
      <t>イッパン</t>
    </rPh>
    <rPh sb="9" eb="12">
      <t>カントクイン</t>
    </rPh>
    <phoneticPr fontId="3"/>
  </si>
  <si>
    <t>　　Ⅱ.品質（検査員）</t>
    <rPh sb="4" eb="6">
      <t>ヒンシツ</t>
    </rPh>
    <rPh sb="7" eb="9">
      <t>ケンサ</t>
    </rPh>
    <rPh sb="9" eb="10">
      <t>イン</t>
    </rPh>
    <phoneticPr fontId="3"/>
  </si>
  <si>
    <t>　　Ⅲ.出来ばえ（検査員）</t>
    <rPh sb="4" eb="6">
      <t>デキ</t>
    </rPh>
    <rPh sb="9" eb="12">
      <t>ケンサイン</t>
    </rPh>
    <phoneticPr fontId="3"/>
  </si>
  <si>
    <t>電子納品</t>
  </si>
  <si>
    <t>　ことができます。疑問に対する説明は、書面により郵送します。</t>
    <phoneticPr fontId="32"/>
  </si>
  <si>
    <t>（公印省略）</t>
    <rPh sb="1" eb="3">
      <t>コウイン</t>
    </rPh>
    <rPh sb="3" eb="5">
      <t>ショウリャク</t>
    </rPh>
    <phoneticPr fontId="3"/>
  </si>
  <si>
    <t>総務課長</t>
    <rPh sb="0" eb="2">
      <t>ソウム</t>
    </rPh>
    <rPh sb="2" eb="4">
      <t>カチョウ</t>
    </rPh>
    <phoneticPr fontId="3"/>
  </si>
  <si>
    <t>担当課長</t>
    <rPh sb="0" eb="2">
      <t>タントウ</t>
    </rPh>
    <rPh sb="2" eb="4">
      <t>カチョウ</t>
    </rPh>
    <phoneticPr fontId="3"/>
  </si>
  <si>
    <t>令和　年  月  日</t>
    <rPh sb="0" eb="2">
      <t>レイワ</t>
    </rPh>
    <rPh sb="3" eb="4">
      <t>トシ</t>
    </rPh>
    <rPh sb="6" eb="7">
      <t>ツキ</t>
    </rPh>
    <rPh sb="9" eb="10">
      <t>ニチ</t>
    </rPh>
    <phoneticPr fontId="3"/>
  </si>
  <si>
    <t>②布設基面に不陸がなく、管接合部の床堀が適切に施工されている。</t>
    <rPh sb="1" eb="3">
      <t>フセツ</t>
    </rPh>
    <rPh sb="3" eb="5">
      <t>キメン</t>
    </rPh>
    <rPh sb="6" eb="7">
      <t>フ</t>
    </rPh>
    <rPh sb="7" eb="8">
      <t>リク</t>
    </rPh>
    <rPh sb="12" eb="13">
      <t>カン</t>
    </rPh>
    <rPh sb="13" eb="15">
      <t>セツゴウ</t>
    </rPh>
    <rPh sb="15" eb="16">
      <t>ブ</t>
    </rPh>
    <rPh sb="17" eb="18">
      <t>トコ</t>
    </rPh>
    <rPh sb="18" eb="19">
      <t>ホリ</t>
    </rPh>
    <rPh sb="20" eb="22">
      <t>テキセツ</t>
    </rPh>
    <rPh sb="23" eb="25">
      <t>セコウ</t>
    </rPh>
    <phoneticPr fontId="3"/>
  </si>
  <si>
    <t>財務課で記入</t>
    <rPh sb="0" eb="2">
      <t>ザイム</t>
    </rPh>
    <rPh sb="2" eb="3">
      <t>カ</t>
    </rPh>
    <rPh sb="4" eb="6">
      <t>キニュウ</t>
    </rPh>
    <phoneticPr fontId="3"/>
  </si>
  <si>
    <t>29 上水道工事</t>
    <rPh sb="3" eb="4">
      <t>ジョウ</t>
    </rPh>
    <phoneticPr fontId="3"/>
  </si>
  <si>
    <t>29 上水道工事</t>
    <rPh sb="3" eb="6">
      <t>ジョウスイドウ</t>
    </rPh>
    <rPh sb="6" eb="8">
      <t>コウジ</t>
    </rPh>
    <phoneticPr fontId="3"/>
  </si>
  <si>
    <t>①材料の品質規格証明書が整備されている。</t>
    <rPh sb="1" eb="3">
      <t>ザイリョウ</t>
    </rPh>
    <rPh sb="4" eb="6">
      <t>ヒンシツ</t>
    </rPh>
    <rPh sb="6" eb="8">
      <t>キカク</t>
    </rPh>
    <rPh sb="8" eb="11">
      <t>ショウメイショ</t>
    </rPh>
    <rPh sb="12" eb="14">
      <t>セイビ</t>
    </rPh>
    <phoneticPr fontId="3"/>
  </si>
  <si>
    <t>③管布設及び接合が適切に施工されている。</t>
    <rPh sb="1" eb="2">
      <t>カン</t>
    </rPh>
    <rPh sb="2" eb="4">
      <t>フセツ</t>
    </rPh>
    <rPh sb="4" eb="5">
      <t>オヨ</t>
    </rPh>
    <rPh sb="6" eb="8">
      <t>セツゴウ</t>
    </rPh>
    <rPh sb="9" eb="11">
      <t>テキセツ</t>
    </rPh>
    <rPh sb="12" eb="14">
      <t>セコウ</t>
    </rPh>
    <phoneticPr fontId="3"/>
  </si>
  <si>
    <t>④切管部の加工が適切に行われている。</t>
    <rPh sb="1" eb="2">
      <t>キリ</t>
    </rPh>
    <rPh sb="2" eb="3">
      <t>カン</t>
    </rPh>
    <rPh sb="3" eb="4">
      <t>ブ</t>
    </rPh>
    <rPh sb="5" eb="7">
      <t>カコウ</t>
    </rPh>
    <rPh sb="8" eb="10">
      <t>テキセツ</t>
    </rPh>
    <rPh sb="11" eb="12">
      <t>オコナ</t>
    </rPh>
    <phoneticPr fontId="3"/>
  </si>
  <si>
    <t>⑤ボルトの締付け確認が行われ、適切に記録（トルク値）が保管されている。</t>
    <rPh sb="5" eb="6">
      <t>シ</t>
    </rPh>
    <rPh sb="6" eb="7">
      <t>ツ</t>
    </rPh>
    <rPh sb="8" eb="10">
      <t>カクニン</t>
    </rPh>
    <rPh sb="11" eb="12">
      <t>オコナ</t>
    </rPh>
    <rPh sb="15" eb="17">
      <t>テキセツ</t>
    </rPh>
    <rPh sb="18" eb="20">
      <t>キロク</t>
    </rPh>
    <rPh sb="24" eb="25">
      <t>アタイ</t>
    </rPh>
    <rPh sb="27" eb="29">
      <t>ホカン</t>
    </rPh>
    <phoneticPr fontId="3"/>
  </si>
  <si>
    <t>⑥曲線部、分岐部の施工状況が写真等で確認出来る。</t>
    <rPh sb="1" eb="3">
      <t>キョクセン</t>
    </rPh>
    <rPh sb="3" eb="4">
      <t>ブ</t>
    </rPh>
    <rPh sb="5" eb="7">
      <t>ブンキ</t>
    </rPh>
    <rPh sb="7" eb="8">
      <t>ブ</t>
    </rPh>
    <rPh sb="9" eb="11">
      <t>セコウ</t>
    </rPh>
    <rPh sb="11" eb="13">
      <t>ジョウキョウ</t>
    </rPh>
    <rPh sb="14" eb="17">
      <t>シャシントウ</t>
    </rPh>
    <rPh sb="18" eb="20">
      <t>カクニン</t>
    </rPh>
    <rPh sb="20" eb="22">
      <t>デキ</t>
    </rPh>
    <phoneticPr fontId="3"/>
  </si>
  <si>
    <t>⑦全体の布設状況が確認でき、規定の土被りが確保されている。</t>
    <rPh sb="1" eb="3">
      <t>ゼンタイ</t>
    </rPh>
    <rPh sb="4" eb="6">
      <t>フセツ</t>
    </rPh>
    <rPh sb="6" eb="8">
      <t>ジョウキョウ</t>
    </rPh>
    <rPh sb="9" eb="11">
      <t>カクニン</t>
    </rPh>
    <rPh sb="14" eb="16">
      <t>キテイ</t>
    </rPh>
    <rPh sb="17" eb="18">
      <t>ツチ</t>
    </rPh>
    <rPh sb="18" eb="19">
      <t>カブ</t>
    </rPh>
    <rPh sb="21" eb="23">
      <t>カクホ</t>
    </rPh>
    <phoneticPr fontId="3"/>
  </si>
  <si>
    <t>⑧埋戻による締固めを適切な方法で施工している。</t>
    <rPh sb="1" eb="2">
      <t>ウ</t>
    </rPh>
    <rPh sb="2" eb="3">
      <t>モド</t>
    </rPh>
    <rPh sb="6" eb="7">
      <t>シ</t>
    </rPh>
    <rPh sb="7" eb="8">
      <t>カタ</t>
    </rPh>
    <rPh sb="10" eb="12">
      <t>テキセツ</t>
    </rPh>
    <rPh sb="13" eb="15">
      <t>ホウホウ</t>
    </rPh>
    <rPh sb="16" eb="18">
      <t>セコウ</t>
    </rPh>
    <phoneticPr fontId="3"/>
  </si>
  <si>
    <t>⑨通水状態、水密性の確認を行っている。</t>
    <rPh sb="1" eb="3">
      <t>ツウスイ</t>
    </rPh>
    <rPh sb="3" eb="5">
      <t>ジョウタイ</t>
    </rPh>
    <rPh sb="6" eb="8">
      <t>スイミツ</t>
    </rPh>
    <rPh sb="8" eb="9">
      <t>セイ</t>
    </rPh>
    <rPh sb="10" eb="12">
      <t>カクニン</t>
    </rPh>
    <rPh sb="13" eb="14">
      <t>オコナ</t>
    </rPh>
    <phoneticPr fontId="3"/>
  </si>
  <si>
    <t>⑩弁栓類が基準どおり設置されている。</t>
    <rPh sb="1" eb="2">
      <t>ベン</t>
    </rPh>
    <rPh sb="2" eb="3">
      <t>セン</t>
    </rPh>
    <rPh sb="3" eb="4">
      <t>タグイ</t>
    </rPh>
    <rPh sb="5" eb="7">
      <t>キジュン</t>
    </rPh>
    <rPh sb="10" eb="12">
      <t>セッチ</t>
    </rPh>
    <phoneticPr fontId="3"/>
  </si>
  <si>
    <t>⑪竣工図が適切に整備され、写真で管の埋設状況が確認できる。</t>
    <rPh sb="1" eb="3">
      <t>シュンコウ</t>
    </rPh>
    <rPh sb="3" eb="4">
      <t>ズ</t>
    </rPh>
    <rPh sb="5" eb="7">
      <t>テキセツ</t>
    </rPh>
    <rPh sb="8" eb="10">
      <t>セイビ</t>
    </rPh>
    <rPh sb="13" eb="15">
      <t>シャシン</t>
    </rPh>
    <rPh sb="16" eb="17">
      <t>カン</t>
    </rPh>
    <rPh sb="18" eb="20">
      <t>マイセツ</t>
    </rPh>
    <rPh sb="20" eb="22">
      <t>ジョウキョウ</t>
    </rPh>
    <rPh sb="23" eb="25">
      <t>カクニン</t>
    </rPh>
    <phoneticPr fontId="3"/>
  </si>
  <si>
    <t>⑫その他　〔理由：　　　　　　　　　　　　　　　　　　　　　　　　　　　　　　　　　　　　　　　　　　　　　　　　　　　　　　　　　　　　　　　　　　　　　　　</t>
    <phoneticPr fontId="3"/>
  </si>
  <si>
    <t>①仕切弁、消火栓及び鉄蓋類の路面とのすり付けが良い。</t>
    <rPh sb="1" eb="3">
      <t>シキ</t>
    </rPh>
    <rPh sb="3" eb="4">
      <t>ベン</t>
    </rPh>
    <rPh sb="5" eb="8">
      <t>ショウカセン</t>
    </rPh>
    <rPh sb="8" eb="9">
      <t>オヨ</t>
    </rPh>
    <rPh sb="10" eb="11">
      <t>テツ</t>
    </rPh>
    <rPh sb="11" eb="12">
      <t>フタ</t>
    </rPh>
    <rPh sb="12" eb="13">
      <t>ルイ</t>
    </rPh>
    <rPh sb="14" eb="16">
      <t>ロメン</t>
    </rPh>
    <rPh sb="20" eb="21">
      <t>ツ</t>
    </rPh>
    <rPh sb="23" eb="24">
      <t>ヨ</t>
    </rPh>
    <phoneticPr fontId="3"/>
  </si>
  <si>
    <t>②弁室内のずれ、浮き、クラックがない。</t>
    <rPh sb="1" eb="2">
      <t>ベン</t>
    </rPh>
    <rPh sb="2" eb="4">
      <t>シツナイ</t>
    </rPh>
    <rPh sb="8" eb="9">
      <t>ウ</t>
    </rPh>
    <phoneticPr fontId="3"/>
  </si>
  <si>
    <t>③舗装の平坦性が良い。</t>
    <rPh sb="1" eb="3">
      <t>ホソウ</t>
    </rPh>
    <rPh sb="4" eb="7">
      <t>ヘイタンセイ</t>
    </rPh>
    <rPh sb="8" eb="9">
      <t>ヨ</t>
    </rPh>
    <phoneticPr fontId="3"/>
  </si>
  <si>
    <t>④端部処理が良い。</t>
    <phoneticPr fontId="3"/>
  </si>
  <si>
    <t>⑤全体的に美観が良い。</t>
    <rPh sb="1" eb="4">
      <t>ゼンタイテキ</t>
    </rPh>
    <rPh sb="5" eb="7">
      <t>ビカン</t>
    </rPh>
    <rPh sb="8" eb="9">
      <t>ヨ</t>
    </rPh>
    <phoneticPr fontId="3"/>
  </si>
  <si>
    <t>技術管理者</t>
    <rPh sb="0" eb="2">
      <t>ギジュツ</t>
    </rPh>
    <rPh sb="2" eb="5">
      <t>カンリシャ</t>
    </rPh>
    <phoneticPr fontId="3"/>
  </si>
  <si>
    <t>布設工事監督者</t>
    <rPh sb="0" eb="2">
      <t>フセツ</t>
    </rPh>
    <rPh sb="2" eb="4">
      <t>コウジ</t>
    </rPh>
    <rPh sb="4" eb="7">
      <t>カントクシャ</t>
    </rPh>
    <phoneticPr fontId="3"/>
  </si>
  <si>
    <t>㊞</t>
    <phoneticPr fontId="3"/>
  </si>
  <si>
    <t>受注者</t>
    <rPh sb="0" eb="2">
      <t>ジュチュウ</t>
    </rPh>
    <rPh sb="2" eb="3">
      <t>シャ</t>
    </rPh>
    <phoneticPr fontId="3"/>
  </si>
  <si>
    <t>受注金額</t>
    <rPh sb="0" eb="2">
      <t>ジュチュウ</t>
    </rPh>
    <rPh sb="2" eb="4">
      <t>キンガク</t>
    </rPh>
    <phoneticPr fontId="3"/>
  </si>
  <si>
    <t>受注者立会人</t>
    <rPh sb="0" eb="2">
      <t>ジュチュウ</t>
    </rPh>
    <rPh sb="2" eb="3">
      <t>シャ</t>
    </rPh>
    <rPh sb="3" eb="5">
      <t>タチアイ</t>
    </rPh>
    <rPh sb="5" eb="6">
      <t>ニン</t>
    </rPh>
    <phoneticPr fontId="3"/>
  </si>
  <si>
    <t>△△建設（株）</t>
    <rPh sb="2" eb="4">
      <t>ケンセツ</t>
    </rPh>
    <rPh sb="5" eb="6">
      <t>カブ</t>
    </rPh>
    <phoneticPr fontId="3"/>
  </si>
  <si>
    <t>○○○○○○線配水管布設工事</t>
    <rPh sb="2" eb="3">
      <t>コウドウ</t>
    </rPh>
    <rPh sb="6" eb="7">
      <t>セン</t>
    </rPh>
    <rPh sb="7" eb="9">
      <t>ハイスイ</t>
    </rPh>
    <rPh sb="10" eb="12">
      <t>フセツ</t>
    </rPh>
    <rPh sb="12" eb="14">
      <t>コウジ</t>
    </rPh>
    <phoneticPr fontId="3"/>
  </si>
  <si>
    <t>○○○○課</t>
    <rPh sb="4" eb="5">
      <t>カ</t>
    </rPh>
    <phoneticPr fontId="3"/>
  </si>
  <si>
    <t>○○  ○○</t>
    <phoneticPr fontId="3"/>
  </si>
  <si>
    <t>××　××</t>
    <phoneticPr fontId="3"/>
  </si>
  <si>
    <t>△△　△△</t>
    <phoneticPr fontId="3"/>
  </si>
  <si>
    <t>□□　□□</t>
    <phoneticPr fontId="3"/>
  </si>
  <si>
    <t>佐賀東部水道企業団企業長　　松　尾　安　朋</t>
    <rPh sb="0" eb="9">
      <t>サガトウブスイドウキギョウダン</t>
    </rPh>
    <rPh sb="9" eb="11">
      <t>キギョウ</t>
    </rPh>
    <rPh sb="11" eb="12">
      <t>チョウ</t>
    </rPh>
    <rPh sb="14" eb="15">
      <t>マツ</t>
    </rPh>
    <rPh sb="16" eb="17">
      <t>オ</t>
    </rPh>
    <rPh sb="18" eb="19">
      <t>ヤス</t>
    </rPh>
    <rPh sb="20" eb="21">
      <t>トモ</t>
    </rPh>
    <phoneticPr fontId="32"/>
  </si>
  <si>
    <t>〒849-0914</t>
    <phoneticPr fontId="32"/>
  </si>
  <si>
    <t>佐賀市兵庫町大字西渕1960-4</t>
    <rPh sb="0" eb="3">
      <t>サガシ</t>
    </rPh>
    <rPh sb="3" eb="6">
      <t>ヒョウゴマチ</t>
    </rPh>
    <rPh sb="6" eb="8">
      <t>オオアザ</t>
    </rPh>
    <rPh sb="8" eb="9">
      <t>ニシ</t>
    </rPh>
    <rPh sb="9" eb="10">
      <t>フチ</t>
    </rPh>
    <phoneticPr fontId="32"/>
  </si>
  <si>
    <t>佐賀東部水道企業団</t>
    <rPh sb="0" eb="2">
      <t>サガ</t>
    </rPh>
    <rPh sb="2" eb="4">
      <t>トウブ</t>
    </rPh>
    <rPh sb="4" eb="6">
      <t>スイドウ</t>
    </rPh>
    <rPh sb="6" eb="8">
      <t>キギョウ</t>
    </rPh>
    <rPh sb="8" eb="9">
      <t>ダン</t>
    </rPh>
    <phoneticPr fontId="32"/>
  </si>
  <si>
    <t>財政課契約管理係</t>
    <rPh sb="0" eb="2">
      <t>ザイセイ</t>
    </rPh>
    <rPh sb="2" eb="3">
      <t>カ</t>
    </rPh>
    <rPh sb="3" eb="5">
      <t>ケイヤク</t>
    </rPh>
    <rPh sb="5" eb="7">
      <t>カンリ</t>
    </rPh>
    <rPh sb="7" eb="8">
      <t>ガカリ</t>
    </rPh>
    <phoneticPr fontId="32"/>
  </si>
  <si>
    <t>0952-30-6151</t>
    <phoneticPr fontId="32"/>
  </si>
  <si>
    <t>企業長</t>
    <rPh sb="0" eb="2">
      <t>キギョウ</t>
    </rPh>
    <rPh sb="2" eb="3">
      <t>チョウ</t>
    </rPh>
    <phoneticPr fontId="3"/>
  </si>
  <si>
    <t>次長</t>
    <rPh sb="0" eb="2">
      <t>ジチョウ</t>
    </rPh>
    <phoneticPr fontId="3"/>
  </si>
  <si>
    <t>財政課長</t>
    <rPh sb="0" eb="2">
      <t>ザイセイ</t>
    </rPh>
    <rPh sb="2" eb="4">
      <t>カチョウ</t>
    </rPh>
    <phoneticPr fontId="3"/>
  </si>
  <si>
    <t>係員</t>
    <rPh sb="0" eb="2">
      <t>カカリイン</t>
    </rPh>
    <phoneticPr fontId="3"/>
  </si>
  <si>
    <t>佐賀東部水道企業団企業長　　松　尾　安　朋　様</t>
    <rPh sb="0" eb="9">
      <t>サガトウブスイドウキギョウダン</t>
    </rPh>
    <rPh sb="9" eb="11">
      <t>キギョウ</t>
    </rPh>
    <rPh sb="11" eb="12">
      <t>チョウ</t>
    </rPh>
    <rPh sb="14" eb="15">
      <t>マツ</t>
    </rPh>
    <rPh sb="16" eb="17">
      <t>オ</t>
    </rPh>
    <rPh sb="18" eb="19">
      <t>ヤス</t>
    </rPh>
    <rPh sb="20" eb="21">
      <t>トモ</t>
    </rPh>
    <rPh sb="22" eb="23">
      <t>サマ</t>
    </rPh>
    <phoneticPr fontId="32"/>
  </si>
  <si>
    <t>○○係長</t>
    <rPh sb="2" eb="4">
      <t>カカリチョウ</t>
    </rPh>
    <phoneticPr fontId="3"/>
  </si>
  <si>
    <t>○○</t>
    <phoneticPr fontId="3"/>
  </si>
  <si>
    <t>○○課</t>
    <rPh sb="2" eb="3">
      <t>カ</t>
    </rPh>
    <phoneticPr fontId="3"/>
  </si>
  <si>
    <t>□□□□□□□□□</t>
    <phoneticPr fontId="3"/>
  </si>
  <si>
    <t>　　貴社が受注した工事について、工事完成と認め検査を終了しましたので、佐賀東部水</t>
    <rPh sb="2" eb="4">
      <t>キシャ</t>
    </rPh>
    <rPh sb="5" eb="7">
      <t>ジュチュウ</t>
    </rPh>
    <rPh sb="9" eb="11">
      <t>コウジ</t>
    </rPh>
    <rPh sb="16" eb="18">
      <t>コウジ</t>
    </rPh>
    <rPh sb="18" eb="20">
      <t>カンセイ</t>
    </rPh>
    <rPh sb="21" eb="22">
      <t>ミト</t>
    </rPh>
    <rPh sb="23" eb="25">
      <t>ケンサ</t>
    </rPh>
    <rPh sb="26" eb="28">
      <t>シュウリョウ</t>
    </rPh>
    <rPh sb="35" eb="37">
      <t>サガ</t>
    </rPh>
    <rPh sb="37" eb="39">
      <t>トウブ</t>
    </rPh>
    <rPh sb="39" eb="40">
      <t>スイ</t>
    </rPh>
    <phoneticPr fontId="32"/>
  </si>
  <si>
    <t>　道企業団工事成績評定要領に基づき評定した結果を通知します。</t>
    <rPh sb="2" eb="4">
      <t>キギョウ</t>
    </rPh>
    <rPh sb="4" eb="5">
      <t>ダン</t>
    </rPh>
    <rPh sb="14" eb="15">
      <t>モト</t>
    </rPh>
    <rPh sb="17" eb="19">
      <t>ヒョウテイ</t>
    </rPh>
    <rPh sb="21" eb="23">
      <t>ケッカ</t>
    </rPh>
    <rPh sb="24" eb="26">
      <t>ツウチ</t>
    </rPh>
    <phoneticPr fontId="32"/>
  </si>
  <si>
    <t>　末日となります。）に、書面により、佐賀東部水道企業団企業長に対して説明を求める</t>
    <rPh sb="18" eb="20">
      <t>サガ</t>
    </rPh>
    <rPh sb="20" eb="22">
      <t>トウブ</t>
    </rPh>
    <rPh sb="22" eb="23">
      <t>スイ</t>
    </rPh>
    <rPh sb="27" eb="29">
      <t>キギョウ</t>
    </rPh>
    <rPh sb="29" eb="30">
      <t>チョウ</t>
    </rPh>
    <phoneticPr fontId="32"/>
  </si>
  <si>
    <t>６）佐賀東部水道企業団発注工事におけるダンプトラック過積載防止対策要領等に基づき、点検している記録がある。</t>
    <rPh sb="2" eb="4">
      <t>サガ</t>
    </rPh>
    <rPh sb="4" eb="6">
      <t>トウブ</t>
    </rPh>
    <rPh sb="6" eb="8">
      <t>スイドウ</t>
    </rPh>
    <rPh sb="8" eb="10">
      <t>キギョウ</t>
    </rPh>
    <rPh sb="10" eb="11">
      <t>ダン</t>
    </rPh>
    <rPh sb="35" eb="36">
      <t>トウ</t>
    </rPh>
    <rPh sb="37" eb="38">
      <t>モト</t>
    </rPh>
    <rPh sb="41" eb="43">
      <t>テンケン</t>
    </rPh>
    <rPh sb="47" eb="49">
      <t>キロク</t>
    </rPh>
    <phoneticPr fontId="3"/>
  </si>
  <si>
    <t>品質が不適切であったため、佐賀東部水道企業団建設工事請負契約約款第４５条に基づく修補指示を検査員が行った。</t>
    <rPh sb="0" eb="2">
      <t>ヒンシツ</t>
    </rPh>
    <rPh sb="3" eb="6">
      <t>フテキセツ</t>
    </rPh>
    <rPh sb="13" eb="15">
      <t>サガ</t>
    </rPh>
    <rPh sb="15" eb="22">
      <t>トウブスイドウキギョウダン</t>
    </rPh>
    <rPh sb="22" eb="24">
      <t>ケンセツ</t>
    </rPh>
    <rPh sb="24" eb="26">
      <t>コウジ</t>
    </rPh>
    <rPh sb="26" eb="28">
      <t>ウケオイ</t>
    </rPh>
    <rPh sb="28" eb="30">
      <t>ケイヤク</t>
    </rPh>
    <rPh sb="30" eb="32">
      <t>ヤッカン</t>
    </rPh>
    <rPh sb="32" eb="33">
      <t>ダイ</t>
    </rPh>
    <rPh sb="35" eb="36">
      <t>ジョウ</t>
    </rPh>
    <rPh sb="37" eb="38">
      <t>モト</t>
    </rPh>
    <rPh sb="40" eb="42">
      <t>シュウホ</t>
    </rPh>
    <rPh sb="42" eb="44">
      <t>シジ</t>
    </rPh>
    <rPh sb="45" eb="48">
      <t>ケンサイン</t>
    </rPh>
    <rPh sb="49" eb="50">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</si>
</sst>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0"/>
    <numFmt numFmtId="177" formatCode="&quot;¥&quot;#,##0_);[Red]\(&quot;¥&quot;#,##0\)"/>
    <numFmt numFmtId="178" formatCode="&quot;第&quot;##########&quot;号&quot;"/>
    <numFmt numFmtId="179" formatCode="0.0_ "/>
    <numFmt numFmtId="180" formatCode="&quot;:&quot;###&quot;点&quot;"/>
    <numFmt numFmtId="181" formatCode="&quot;第　&quot;##########&quot;　号&quot;"/>
    <numFmt numFmtId="182" formatCode="0_ ;[Red]\-0\ "/>
    <numFmt numFmtId="183" formatCode="0.0_);[Red]\(0.0\)"/>
    <numFmt numFmtId="184" formatCode="0.0_ ;[Red]\-0.0\ "/>
    <numFmt numFmtId="185" formatCode="0_ "/>
    <numFmt numFmtId="186" formatCode="[$-411]ggge&quot;年&quot;m&quot;月&quot;d&quot;日&quot;;@"/>
    <numFmt numFmtId="187" formatCode="\(m/d\);@"/>
    <numFmt numFmtId="188" formatCode="#,##0.0;[Red]\-#,##0.0"/>
    <numFmt numFmtId="189" formatCode="#"/>
    <numFmt numFmtId="190" formatCode="&quot;佐水企第&quot;###&quot;号&quot;"/>
  </numFmts>
  <fonts count="63">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u/>
      <sz val="11"/>
      <color indexed="12"/>
      <name val="ＭＳ Ｐゴシック"/>
      <family val="3"/>
      <charset val="128"/>
    </font>
    <font>
      <b/>
      <sz val="11"/>
      <color indexed="10"/>
      <name val="ＭＳ Ｐゴシック"/>
      <family val="3"/>
      <charset val="128"/>
    </font>
    <font>
      <sz val="11"/>
      <color indexed="12"/>
      <name val="ＭＳ Ｐゴシック"/>
      <family val="3"/>
      <charset val="128"/>
    </font>
    <font>
      <b/>
      <sz val="11"/>
      <color indexed="10"/>
      <name val="ＭＳ 明朝"/>
      <family val="1"/>
      <charset val="128"/>
    </font>
    <font>
      <sz val="11"/>
      <color indexed="8"/>
      <name val="ＭＳ Ｐゴシック"/>
      <family val="3"/>
      <charset val="128"/>
    </font>
    <font>
      <b/>
      <sz val="16"/>
      <name val="ＭＳ Ｐゴシック"/>
      <family val="3"/>
      <charset val="128"/>
    </font>
    <font>
      <sz val="11"/>
      <name val="ＭＳ 明朝"/>
      <family val="1"/>
      <charset val="128"/>
    </font>
    <font>
      <b/>
      <sz val="14"/>
      <name val="ＭＳ Ｐゴシック"/>
      <family val="3"/>
      <charset val="128"/>
    </font>
    <font>
      <sz val="12"/>
      <name val="ＭＳ Ｐゴシック"/>
      <family val="3"/>
      <charset val="128"/>
    </font>
    <font>
      <sz val="18"/>
      <name val="ＭＳ Ｐゴシック"/>
      <family val="3"/>
      <charset val="128"/>
    </font>
    <font>
      <sz val="10"/>
      <name val="ＭＳ 明朝"/>
      <family val="1"/>
      <charset val="128"/>
    </font>
    <font>
      <sz val="12"/>
      <name val="ＭＳ 明朝"/>
      <family val="1"/>
      <charset val="128"/>
    </font>
    <font>
      <sz val="11"/>
      <color indexed="10"/>
      <name val="ＭＳ 明朝"/>
      <family val="1"/>
      <charset val="128"/>
    </font>
    <font>
      <sz val="8"/>
      <name val="ＭＳ 明朝"/>
      <family val="1"/>
      <charset val="128"/>
    </font>
    <font>
      <b/>
      <sz val="14"/>
      <name val="ＭＳ 明朝"/>
      <family val="1"/>
      <charset val="128"/>
    </font>
    <font>
      <b/>
      <i/>
      <sz val="20"/>
      <color rgb="FFFF0000"/>
      <name val="ＭＳ Ｐゴシック"/>
      <family val="3"/>
      <charset val="128"/>
    </font>
    <font>
      <b/>
      <sz val="11"/>
      <name val="ＭＳ 明朝"/>
      <family val="1"/>
      <charset val="128"/>
    </font>
    <font>
      <sz val="11"/>
      <color indexed="12"/>
      <name val="ＭＳ 明朝"/>
      <family val="1"/>
      <charset val="128"/>
    </font>
    <font>
      <b/>
      <sz val="11"/>
      <color indexed="12"/>
      <name val="ＭＳ 明朝"/>
      <family val="1"/>
      <charset val="128"/>
    </font>
    <font>
      <b/>
      <sz val="11"/>
      <color rgb="FFFF0000"/>
      <name val="ＭＳ 明朝"/>
      <family val="1"/>
      <charset val="128"/>
    </font>
    <font>
      <b/>
      <sz val="10"/>
      <color rgb="FFFF0000"/>
      <name val="ＭＳ 明朝"/>
      <family val="1"/>
      <charset val="128"/>
    </font>
    <font>
      <sz val="11"/>
      <color theme="1"/>
      <name val="ＭＳ Ｐゴシック"/>
      <family val="3"/>
      <charset val="128"/>
    </font>
    <font>
      <b/>
      <sz val="9"/>
      <color indexed="81"/>
      <name val="MS P ゴシック"/>
      <family val="3"/>
      <charset val="128"/>
    </font>
    <font>
      <b/>
      <sz val="9"/>
      <color indexed="10"/>
      <name val="MS P ゴシック"/>
      <family val="3"/>
      <charset val="128"/>
    </font>
    <font>
      <sz val="11"/>
      <color theme="1"/>
      <name val="ＭＳ 明朝"/>
      <family val="1"/>
      <charset val="128"/>
    </font>
    <font>
      <u/>
      <sz val="11"/>
      <color indexed="12"/>
      <name val="ＭＳ 明朝"/>
      <family val="1"/>
      <charset val="128"/>
    </font>
    <font>
      <sz val="9"/>
      <color indexed="81"/>
      <name val="MS P ゴシック"/>
      <family val="3"/>
      <charset val="128"/>
    </font>
    <font>
      <sz val="10.5"/>
      <name val="ＭＳ 明朝"/>
      <family val="1"/>
      <charset val="128"/>
    </font>
    <font>
      <sz val="6"/>
      <name val="明朝"/>
      <family val="3"/>
      <charset val="128"/>
    </font>
    <font>
      <sz val="11"/>
      <name val="明朝"/>
      <family val="3"/>
      <charset val="128"/>
    </font>
    <font>
      <b/>
      <u/>
      <sz val="11"/>
      <color rgb="FFFF0000"/>
      <name val="ＭＳ 明朝"/>
      <family val="1"/>
      <charset val="128"/>
    </font>
    <font>
      <b/>
      <sz val="14"/>
      <name val="MS UI Gothic"/>
      <family val="3"/>
      <charset val="128"/>
    </font>
    <font>
      <sz val="11"/>
      <name val="MS UI Gothic"/>
      <family val="3"/>
      <charset val="128"/>
    </font>
    <font>
      <sz val="10"/>
      <name val="MS UI Gothic"/>
      <family val="3"/>
      <charset val="128"/>
    </font>
    <font>
      <sz val="10"/>
      <color rgb="FF0070C0"/>
      <name val="MS UI Gothic"/>
      <family val="3"/>
      <charset val="128"/>
    </font>
    <font>
      <sz val="6"/>
      <name val="ＭＳ Ｐゴシック"/>
      <family val="2"/>
      <charset val="128"/>
      <scheme val="minor"/>
    </font>
    <font>
      <sz val="9"/>
      <name val="MS UI Gothic"/>
      <family val="3"/>
      <charset val="128"/>
    </font>
    <font>
      <sz val="6"/>
      <name val="MS UI Gothic"/>
      <family val="3"/>
      <charset val="128"/>
    </font>
    <font>
      <b/>
      <i/>
      <sz val="16"/>
      <color rgb="FFFF0000"/>
      <name val="ＭＳ Ｐゴシック"/>
      <family val="3"/>
      <charset val="128"/>
    </font>
    <font>
      <sz val="11"/>
      <color rgb="FFFF0000"/>
      <name val="ＭＳ 明朝"/>
      <family val="1"/>
      <charset val="128"/>
    </font>
    <font>
      <b/>
      <sz val="9"/>
      <color rgb="FFFF0000"/>
      <name val="ＭＳ 明朝"/>
      <family val="1"/>
      <charset val="128"/>
    </font>
    <font>
      <sz val="11"/>
      <color rgb="FFFF0000"/>
      <name val="ＭＳ Ｐゴシック"/>
      <family val="3"/>
      <charset val="128"/>
    </font>
    <font>
      <sz val="11"/>
      <color rgb="FFFF0000"/>
      <name val="MS UI Gothic"/>
      <family val="3"/>
      <charset val="128"/>
    </font>
    <font>
      <sz val="9"/>
      <color rgb="FFFF0000"/>
      <name val="MS UI Gothic"/>
      <family val="3"/>
      <charset val="128"/>
    </font>
    <font>
      <sz val="10"/>
      <color rgb="FFFF0000"/>
      <name val="MS UI Gothic"/>
      <family val="3"/>
      <charset val="128"/>
    </font>
    <font>
      <strike/>
      <sz val="9"/>
      <color rgb="FFFF0000"/>
      <name val="MS UI Gothic"/>
      <family val="3"/>
      <charset val="128"/>
    </font>
    <font>
      <sz val="11"/>
      <color rgb="FF0033CC"/>
      <name val="MS UI Gothic"/>
      <family val="3"/>
      <charset val="128"/>
    </font>
    <font>
      <sz val="9"/>
      <color rgb="FF0033CC"/>
      <name val="MS UI Gothic"/>
      <family val="3"/>
      <charset val="128"/>
    </font>
    <font>
      <sz val="10"/>
      <color rgb="FF0033CC"/>
      <name val="MS UI Gothic"/>
      <family val="3"/>
      <charset val="128"/>
    </font>
    <font>
      <sz val="10.5"/>
      <color theme="1"/>
      <name val="ＭＳ 明朝"/>
      <family val="1"/>
      <charset val="128"/>
    </font>
    <font>
      <sz val="10.5"/>
      <color theme="1"/>
      <name val="ＭＳ Ｐゴシック"/>
      <family val="3"/>
      <charset val="128"/>
    </font>
    <font>
      <sz val="14"/>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b/>
      <sz val="10.5"/>
      <color theme="1"/>
      <name val="ＭＳ 明朝"/>
      <family val="1"/>
      <charset val="128"/>
    </font>
    <font>
      <sz val="9"/>
      <color theme="1"/>
      <name val="ＭＳ Ｐゴシック"/>
      <family val="3"/>
      <charset val="128"/>
    </font>
    <font>
      <b/>
      <sz val="9"/>
      <color theme="1"/>
      <name val="ＭＳ 明朝"/>
      <family val="1"/>
      <charset val="128"/>
    </font>
    <font>
      <sz val="10"/>
      <color rgb="FFFF0000"/>
      <name val="ＭＳ 明朝"/>
      <family val="1"/>
      <charset val="128"/>
    </font>
  </fonts>
  <fills count="15">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ECFF"/>
        <bgColor indexed="64"/>
      </patternFill>
    </fill>
    <fill>
      <patternFill patternType="solid">
        <fgColor theme="0" tint="-4.9989318521683403E-2"/>
        <bgColor indexed="64"/>
      </patternFill>
    </fill>
  </fills>
  <borders count="2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diagonal/>
    </border>
    <border>
      <left/>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style="medium">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style="double">
        <color indexed="64"/>
      </top>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double">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double">
        <color indexed="64"/>
      </right>
      <top style="hair">
        <color indexed="64"/>
      </top>
      <bottom style="hair">
        <color indexed="64"/>
      </bottom>
      <diagonal/>
    </border>
    <border diagonalUp="1">
      <left style="thin">
        <color indexed="64"/>
      </left>
      <right style="double">
        <color indexed="64"/>
      </right>
      <top style="thin">
        <color indexed="64"/>
      </top>
      <bottom style="thin">
        <color indexed="64"/>
      </bottom>
      <diagonal style="thin">
        <color indexed="64"/>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double">
        <color indexed="64"/>
      </top>
      <bottom/>
      <diagonal/>
    </border>
    <border>
      <left style="hair">
        <color auto="1"/>
      </left>
      <right style="hair">
        <color auto="1"/>
      </right>
      <top style="hair">
        <color auto="1"/>
      </top>
      <bottom/>
      <diagonal/>
    </border>
    <border>
      <left style="hair">
        <color indexed="64"/>
      </left>
      <right style="hair">
        <color indexed="64"/>
      </right>
      <top/>
      <bottom style="hair">
        <color auto="1"/>
      </bottom>
      <diagonal/>
    </border>
    <border>
      <left style="thin">
        <color auto="1"/>
      </left>
      <right style="hair">
        <color auto="1"/>
      </right>
      <top style="thin">
        <color auto="1"/>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auto="1"/>
      </left>
      <right style="hair">
        <color auto="1"/>
      </right>
      <top/>
      <bottom/>
      <diagonal/>
    </border>
    <border>
      <left style="hair">
        <color indexed="64"/>
      </left>
      <right style="thin">
        <color indexed="64"/>
      </right>
      <top/>
      <bottom/>
      <diagonal/>
    </border>
    <border>
      <left style="hair">
        <color indexed="64"/>
      </left>
      <right/>
      <top/>
      <bottom/>
      <diagonal/>
    </border>
    <border>
      <left style="thin">
        <color auto="1"/>
      </left>
      <right style="hair">
        <color auto="1"/>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thin">
        <color auto="1"/>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auto="1"/>
      </left>
      <right style="hair">
        <color indexed="64"/>
      </right>
      <top/>
      <bottom style="hair">
        <color auto="1"/>
      </bottom>
      <diagonal/>
    </border>
    <border>
      <left style="hair">
        <color indexed="64"/>
      </left>
      <right style="hair">
        <color indexed="64"/>
      </right>
      <top/>
      <bottom/>
      <diagonal/>
    </border>
    <border>
      <left style="thin">
        <color auto="1"/>
      </left>
      <right style="thin">
        <color auto="1"/>
      </right>
      <top style="hair">
        <color auto="1"/>
      </top>
      <bottom style="hair">
        <color auto="1"/>
      </bottom>
      <diagonal/>
    </border>
    <border>
      <left style="hair">
        <color indexed="64"/>
      </left>
      <right/>
      <top style="hair">
        <color indexed="64"/>
      </top>
      <bottom/>
      <diagonal/>
    </border>
    <border>
      <left style="thin">
        <color auto="1"/>
      </left>
      <right style="thin">
        <color auto="1"/>
      </right>
      <top style="hair">
        <color auto="1"/>
      </top>
      <bottom/>
      <diagonal/>
    </border>
    <border>
      <left style="hair">
        <color indexed="64"/>
      </left>
      <right/>
      <top/>
      <bottom style="hair">
        <color auto="1"/>
      </bottom>
      <diagonal/>
    </border>
    <border>
      <left style="thin">
        <color auto="1"/>
      </left>
      <right style="thin">
        <color auto="1"/>
      </right>
      <top/>
      <bottom style="hair">
        <color auto="1"/>
      </bottom>
      <diagonal/>
    </border>
    <border>
      <left style="hair">
        <color indexed="64"/>
      </left>
      <right style="thin">
        <color indexed="64"/>
      </right>
      <top/>
      <bottom style="hair">
        <color indexed="64"/>
      </bottom>
      <diagonal/>
    </border>
    <border>
      <left style="thin">
        <color auto="1"/>
      </left>
      <right style="medium">
        <color indexed="64"/>
      </right>
      <top style="hair">
        <color auto="1"/>
      </top>
      <bottom style="hair">
        <color auto="1"/>
      </bottom>
      <diagonal/>
    </border>
    <border>
      <left style="thin">
        <color indexed="64"/>
      </left>
      <right style="medium">
        <color indexed="64"/>
      </right>
      <top style="thin">
        <color indexed="64"/>
      </top>
      <bottom style="hair">
        <color indexed="64"/>
      </bottom>
      <diagonal/>
    </border>
    <border>
      <left style="thin">
        <color auto="1"/>
      </left>
      <right style="medium">
        <color indexed="64"/>
      </right>
      <top style="hair">
        <color auto="1"/>
      </top>
      <bottom style="thin">
        <color auto="1"/>
      </bottom>
      <diagonal/>
    </border>
    <border>
      <left style="thin">
        <color auto="1"/>
      </left>
      <right style="medium">
        <color indexed="64"/>
      </right>
      <top style="hair">
        <color auto="1"/>
      </top>
      <bottom/>
      <diagonal/>
    </border>
    <border>
      <left style="thin">
        <color auto="1"/>
      </left>
      <right style="medium">
        <color indexed="64"/>
      </right>
      <top/>
      <bottom style="hair">
        <color auto="1"/>
      </bottom>
      <diagonal/>
    </border>
    <border>
      <left style="thin">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thin">
        <color auto="1"/>
      </left>
      <right style="medium">
        <color indexed="64"/>
      </right>
      <top style="hair">
        <color auto="1"/>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auto="1"/>
      </left>
      <right style="thin">
        <color auto="1"/>
      </right>
      <top style="hair">
        <color auto="1"/>
      </top>
      <bottom style="medium">
        <color indexed="64"/>
      </bottom>
      <diagonal/>
    </border>
    <border>
      <left style="thin">
        <color auto="1"/>
      </left>
      <right style="hair">
        <color auto="1"/>
      </right>
      <top/>
      <bottom style="medium">
        <color indexed="64"/>
      </bottom>
      <diagonal/>
    </border>
    <border>
      <left style="medium">
        <color indexed="64"/>
      </left>
      <right style="hair">
        <color auto="1"/>
      </right>
      <top style="medium">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style="medium">
        <color indexed="64"/>
      </left>
      <right style="hair">
        <color auto="1"/>
      </right>
      <top/>
      <bottom/>
      <diagonal/>
    </border>
    <border>
      <left style="medium">
        <color indexed="64"/>
      </left>
      <right style="hair">
        <color auto="1"/>
      </right>
      <top/>
      <bottom style="thin">
        <color indexed="64"/>
      </bottom>
      <diagonal/>
    </border>
    <border>
      <left style="medium">
        <color indexed="64"/>
      </left>
      <right style="hair">
        <color auto="1"/>
      </right>
      <top style="thin">
        <color auto="1"/>
      </top>
      <bottom/>
      <diagonal/>
    </border>
    <border>
      <left style="thin">
        <color auto="1"/>
      </left>
      <right style="thin">
        <color auto="1"/>
      </right>
      <top style="hair">
        <color auto="1"/>
      </top>
      <bottom style="thin">
        <color indexed="64"/>
      </bottom>
      <diagonal/>
    </border>
    <border>
      <left style="medium">
        <color indexed="64"/>
      </left>
      <right style="hair">
        <color auto="1"/>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auto="1"/>
      </left>
      <right style="medium">
        <color indexed="64"/>
      </right>
      <top style="hair">
        <color auto="1"/>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diagonal/>
    </border>
    <border>
      <left style="hair">
        <color indexed="64"/>
      </left>
      <right style="hair">
        <color indexed="64"/>
      </right>
      <top style="double">
        <color indexed="64"/>
      </top>
      <bottom/>
      <diagonal/>
    </border>
    <border>
      <left style="thin">
        <color auto="1"/>
      </left>
      <right style="medium">
        <color indexed="64"/>
      </right>
      <top style="double">
        <color indexed="64"/>
      </top>
      <bottom style="hair">
        <color auto="1"/>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auto="1"/>
      </left>
      <right style="thin">
        <color auto="1"/>
      </right>
      <top style="double">
        <color indexed="64"/>
      </top>
      <bottom style="hair">
        <color auto="1"/>
      </bottom>
      <diagonal/>
    </border>
    <border>
      <left style="thin">
        <color auto="1"/>
      </left>
      <right style="hair">
        <color auto="1"/>
      </right>
      <top style="double">
        <color indexed="64"/>
      </top>
      <bottom/>
      <diagonal/>
    </border>
    <border>
      <left style="medium">
        <color indexed="64"/>
      </left>
      <right style="medium">
        <color indexed="64"/>
      </right>
      <top style="double">
        <color indexed="64"/>
      </top>
      <bottom/>
      <diagonal/>
    </border>
    <border>
      <left style="thin">
        <color indexed="64"/>
      </left>
      <right/>
      <top style="double">
        <color indexed="64"/>
      </top>
      <bottom style="thin">
        <color indexed="64"/>
      </bottom>
      <diagonal/>
    </border>
    <border>
      <left style="thin">
        <color auto="1"/>
      </left>
      <right style="thin">
        <color indexed="64"/>
      </right>
      <top style="thin">
        <color indexed="64"/>
      </top>
      <bottom style="hair">
        <color auto="1"/>
      </bottom>
      <diagonal/>
    </border>
    <border>
      <left style="thin">
        <color auto="1"/>
      </left>
      <right style="thin">
        <color indexed="64"/>
      </right>
      <top style="hair">
        <color auto="1"/>
      </top>
      <bottom style="double">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style="hair">
        <color indexed="64"/>
      </right>
      <top/>
      <bottom/>
      <diagonal/>
    </border>
    <border>
      <left style="medium">
        <color rgb="FFFF0000"/>
      </left>
      <right/>
      <top/>
      <bottom/>
      <diagonal/>
    </border>
  </borders>
  <cellStyleXfs count="9">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33"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1903">
    <xf numFmtId="0" fontId="0" fillId="0" borderId="0" xfId="0"/>
    <xf numFmtId="0" fontId="0" fillId="0" borderId="1" xfId="0" applyBorder="1" applyAlignment="1">
      <alignment horizontal="center"/>
    </xf>
    <xf numFmtId="0" fontId="0" fillId="0" borderId="1" xfId="0" applyBorder="1"/>
    <xf numFmtId="0" fontId="0" fillId="2" borderId="1" xfId="0" applyFill="1" applyBorder="1" applyAlignment="1">
      <alignment horizontal="center"/>
    </xf>
    <xf numFmtId="0" fontId="0" fillId="0" borderId="11" xfId="0" applyBorder="1"/>
    <xf numFmtId="0" fontId="0" fillId="0" borderId="10" xfId="0" applyBorder="1"/>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vertical="center"/>
    </xf>
    <xf numFmtId="0" fontId="12" fillId="0" borderId="1" xfId="0" applyFont="1" applyBorder="1" applyAlignment="1">
      <alignment vertical="center"/>
    </xf>
    <xf numFmtId="0" fontId="12" fillId="0" borderId="3" xfId="0" applyFont="1" applyBorder="1" applyAlignment="1">
      <alignment horizontal="left" vertical="center"/>
    </xf>
    <xf numFmtId="176" fontId="12" fillId="0" borderId="2" xfId="0" applyNumberFormat="1" applyFont="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0" borderId="14" xfId="0" applyFont="1" applyBorder="1" applyAlignment="1">
      <alignment horizontal="center" vertical="center"/>
    </xf>
    <xf numFmtId="0" fontId="12" fillId="2" borderId="3" xfId="0" quotePrefix="1" applyFont="1" applyFill="1" applyBorder="1" applyAlignment="1">
      <alignment horizontal="left" vertical="center"/>
    </xf>
    <xf numFmtId="0" fontId="12" fillId="2" borderId="4" xfId="0" quotePrefix="1" applyFont="1" applyFill="1" applyBorder="1" applyAlignment="1">
      <alignment horizontal="left" vertical="center"/>
    </xf>
    <xf numFmtId="0" fontId="12" fillId="2" borderId="3" xfId="0" applyFont="1" applyFill="1" applyBorder="1" applyAlignment="1">
      <alignment vertical="center"/>
    </xf>
    <xf numFmtId="0" fontId="12" fillId="2" borderId="2" xfId="0" quotePrefix="1" applyFont="1" applyFill="1" applyBorder="1" applyAlignment="1">
      <alignment horizontal="left" vertical="center"/>
    </xf>
    <xf numFmtId="0" fontId="12" fillId="2" borderId="3" xfId="0" applyFont="1" applyFill="1" applyBorder="1" applyAlignment="1">
      <alignment horizontal="left" vertical="center"/>
    </xf>
    <xf numFmtId="0" fontId="12" fillId="0" borderId="24" xfId="0" applyFont="1" applyBorder="1" applyAlignment="1">
      <alignment horizontal="center" vertical="center"/>
    </xf>
    <xf numFmtId="0" fontId="12" fillId="0" borderId="32" xfId="0" applyFont="1" applyBorder="1" applyAlignment="1">
      <alignment horizontal="center" vertical="center"/>
    </xf>
    <xf numFmtId="0" fontId="12" fillId="0" borderId="42" xfId="0" applyFont="1" applyBorder="1" applyAlignment="1">
      <alignment horizontal="center" vertical="center"/>
    </xf>
    <xf numFmtId="0" fontId="12" fillId="0" borderId="25" xfId="0" applyFont="1" applyBorder="1" applyAlignment="1">
      <alignment vertical="center"/>
    </xf>
    <xf numFmtId="0" fontId="12" fillId="0" borderId="42" xfId="0" applyFont="1" applyBorder="1" applyAlignment="1">
      <alignment horizontal="left" vertical="center"/>
    </xf>
    <xf numFmtId="0" fontId="12" fillId="0" borderId="62" xfId="0" applyFont="1" applyBorder="1" applyAlignment="1">
      <alignment vertical="center"/>
    </xf>
    <xf numFmtId="0" fontId="12" fillId="0" borderId="26" xfId="0" applyFont="1" applyBorder="1" applyAlignment="1">
      <alignment vertical="center"/>
    </xf>
    <xf numFmtId="0" fontId="12" fillId="0" borderId="29" xfId="0" applyFont="1" applyBorder="1" applyAlignment="1">
      <alignment vertical="center"/>
    </xf>
    <xf numFmtId="0" fontId="12" fillId="0" borderId="44" xfId="0" applyFont="1" applyBorder="1" applyAlignment="1">
      <alignment horizontal="center" vertical="center"/>
    </xf>
    <xf numFmtId="0" fontId="12" fillId="0" borderId="61" xfId="0" applyFont="1" applyBorder="1" applyAlignment="1">
      <alignment horizontal="center" vertical="center"/>
    </xf>
    <xf numFmtId="0" fontId="12" fillId="0" borderId="70" xfId="0" applyFont="1" applyBorder="1" applyAlignment="1">
      <alignment horizontal="left" vertical="center"/>
    </xf>
    <xf numFmtId="0" fontId="12" fillId="2" borderId="11" xfId="0" applyFont="1" applyFill="1" applyBorder="1" applyAlignment="1">
      <alignment vertical="center"/>
    </xf>
    <xf numFmtId="0" fontId="12" fillId="2" borderId="14" xfId="0" applyFont="1" applyFill="1" applyBorder="1" applyAlignment="1">
      <alignment horizontal="center" vertical="center"/>
    </xf>
    <xf numFmtId="0" fontId="12" fillId="2" borderId="12" xfId="0" applyFont="1" applyFill="1" applyBorder="1" applyAlignment="1">
      <alignment horizontal="center" vertical="center"/>
    </xf>
    <xf numFmtId="0" fontId="12" fillId="0" borderId="14" xfId="0" applyFont="1" applyBorder="1" applyAlignment="1">
      <alignment horizontal="left" vertical="center"/>
    </xf>
    <xf numFmtId="176" fontId="12" fillId="0" borderId="12" xfId="0" applyNumberFormat="1" applyFont="1" applyBorder="1" applyAlignment="1">
      <alignment horizontal="center" vertical="center"/>
    </xf>
    <xf numFmtId="176" fontId="12" fillId="2" borderId="14" xfId="0" applyNumberFormat="1" applyFont="1" applyFill="1" applyBorder="1" applyAlignment="1">
      <alignment horizontal="center" vertical="center"/>
    </xf>
    <xf numFmtId="0" fontId="12" fillId="2" borderId="14" xfId="0" applyFont="1" applyFill="1" applyBorder="1" applyAlignment="1">
      <alignment vertical="center"/>
    </xf>
    <xf numFmtId="0" fontId="12" fillId="0" borderId="57" xfId="0" applyFont="1" applyBorder="1" applyAlignment="1">
      <alignment horizontal="center" vertical="center"/>
    </xf>
    <xf numFmtId="0" fontId="12" fillId="0" borderId="71" xfId="0" applyFont="1" applyBorder="1" applyAlignment="1">
      <alignment vertical="center"/>
    </xf>
    <xf numFmtId="0" fontId="12" fillId="0" borderId="72" xfId="0" applyFont="1" applyBorder="1" applyAlignment="1">
      <alignment vertical="center"/>
    </xf>
    <xf numFmtId="0" fontId="12" fillId="0" borderId="72" xfId="0" applyFont="1" applyBorder="1" applyAlignment="1">
      <alignment horizontal="center" vertical="center"/>
    </xf>
    <xf numFmtId="176" fontId="12" fillId="0" borderId="72" xfId="0" applyNumberFormat="1" applyFont="1" applyBorder="1" applyAlignment="1">
      <alignment horizontal="center" vertical="center"/>
    </xf>
    <xf numFmtId="0" fontId="12" fillId="0" borderId="72" xfId="0" applyFont="1" applyBorder="1" applyAlignment="1">
      <alignment horizontal="left" vertical="center"/>
    </xf>
    <xf numFmtId="0" fontId="2" fillId="0" borderId="42" xfId="0" applyFont="1" applyBorder="1" applyAlignment="1">
      <alignment horizontal="left" vertical="center"/>
    </xf>
    <xf numFmtId="0" fontId="2" fillId="0" borderId="42" xfId="0" quotePrefix="1" applyFont="1" applyBorder="1" applyAlignment="1">
      <alignment horizontal="left" vertical="center"/>
    </xf>
    <xf numFmtId="0" fontId="12" fillId="0" borderId="30" xfId="0" applyFont="1" applyBorder="1" applyAlignment="1">
      <alignment vertical="center"/>
    </xf>
    <xf numFmtId="0" fontId="12" fillId="0" borderId="73" xfId="0" applyFont="1" applyBorder="1" applyAlignment="1">
      <alignment vertical="center"/>
    </xf>
    <xf numFmtId="0" fontId="2" fillId="0" borderId="38" xfId="0" quotePrefix="1" applyFont="1" applyBorder="1" applyAlignment="1">
      <alignment horizontal="left" vertical="center"/>
    </xf>
    <xf numFmtId="0" fontId="12" fillId="0" borderId="3" xfId="0" quotePrefix="1" applyFont="1" applyBorder="1" applyAlignment="1">
      <alignment vertical="center"/>
    </xf>
    <xf numFmtId="0" fontId="2" fillId="0" borderId="0" xfId="0" applyFont="1" applyAlignment="1">
      <alignment horizontal="center" vertical="center"/>
    </xf>
    <xf numFmtId="0" fontId="14" fillId="0" borderId="0" xfId="0" applyFont="1" applyProtection="1">
      <protection locked="0"/>
    </xf>
    <xf numFmtId="0" fontId="14" fillId="0" borderId="0" xfId="0" applyFont="1" applyAlignment="1" applyProtection="1">
      <alignment vertical="center"/>
      <protection locked="0"/>
    </xf>
    <xf numFmtId="58" fontId="10" fillId="0" borderId="0" xfId="0" applyNumberFormat="1" applyFont="1" applyAlignment="1">
      <alignment horizontal="distributed" vertical="center"/>
    </xf>
    <xf numFmtId="0" fontId="10" fillId="0" borderId="0" xfId="0" applyFont="1" applyAlignment="1">
      <alignment horizontal="distributed" vertical="center"/>
    </xf>
    <xf numFmtId="58" fontId="14" fillId="0" borderId="0" xfId="0" applyNumberFormat="1" applyFont="1" applyAlignment="1" applyProtection="1">
      <alignment horizontal="distributed" vertical="center"/>
      <protection locked="0"/>
    </xf>
    <xf numFmtId="0" fontId="14" fillId="0" borderId="2" xfId="0" applyFont="1" applyBorder="1" applyAlignment="1">
      <alignment horizontal="left" vertical="center"/>
    </xf>
    <xf numFmtId="0" fontId="14" fillId="0" borderId="3" xfId="0" applyFont="1" applyBorder="1" applyAlignment="1">
      <alignment horizontal="left" vertical="center"/>
    </xf>
    <xf numFmtId="179" fontId="2" fillId="0" borderId="2" xfId="0" applyNumberFormat="1" applyFont="1" applyBorder="1" applyAlignment="1">
      <alignment horizontal="right" vertical="center"/>
    </xf>
    <xf numFmtId="179" fontId="2" fillId="0" borderId="37" xfId="0" quotePrefix="1" applyNumberFormat="1" applyFont="1" applyBorder="1" applyAlignment="1">
      <alignment horizontal="right" vertical="center"/>
    </xf>
    <xf numFmtId="179" fontId="2" fillId="0" borderId="2" xfId="0" applyNumberFormat="1" applyFont="1" applyBorder="1" applyAlignment="1">
      <alignment vertical="center"/>
    </xf>
    <xf numFmtId="178" fontId="12" fillId="0" borderId="0" xfId="0" applyNumberFormat="1" applyFont="1" applyAlignment="1">
      <alignment horizontal="left" vertical="center"/>
    </xf>
    <xf numFmtId="179" fontId="12" fillId="0" borderId="43" xfId="0" applyNumberFormat="1" applyFont="1" applyBorder="1" applyAlignment="1">
      <alignment horizontal="right" vertical="center"/>
    </xf>
    <xf numFmtId="179" fontId="12" fillId="0" borderId="53" xfId="0" applyNumberFormat="1" applyFont="1" applyBorder="1" applyAlignment="1">
      <alignment horizontal="right" vertical="center"/>
    </xf>
    <xf numFmtId="179" fontId="12" fillId="0" borderId="71" xfId="0" applyNumberFormat="1" applyFont="1" applyBorder="1" applyAlignment="1">
      <alignment horizontal="right" vertical="center"/>
    </xf>
    <xf numFmtId="0" fontId="17" fillId="0" borderId="0" xfId="0" applyFont="1" applyAlignment="1">
      <alignment horizontal="center" vertical="center"/>
    </xf>
    <xf numFmtId="0" fontId="14" fillId="0" borderId="0" xfId="0" applyFont="1"/>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0" fillId="0" borderId="3" xfId="0" applyBorder="1" applyAlignment="1">
      <alignment horizontal="center"/>
    </xf>
    <xf numFmtId="0" fontId="1" fillId="0" borderId="0" xfId="0" applyFont="1"/>
    <xf numFmtId="0" fontId="0" fillId="0" borderId="24" xfId="0" applyBorder="1" applyAlignment="1">
      <alignment horizontal="center"/>
    </xf>
    <xf numFmtId="178" fontId="0" fillId="0" borderId="17" xfId="0" applyNumberFormat="1" applyBorder="1" applyAlignment="1">
      <alignment horizontal="center"/>
    </xf>
    <xf numFmtId="0" fontId="0" fillId="0" borderId="30" xfId="0" applyBorder="1" applyAlignment="1">
      <alignment horizontal="center"/>
    </xf>
    <xf numFmtId="0" fontId="0" fillId="0" borderId="11" xfId="0" applyBorder="1" applyAlignment="1">
      <alignment horizontal="center"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57" xfId="0" applyBorder="1" applyAlignment="1">
      <alignment horizontal="left" vertical="center"/>
    </xf>
    <xf numFmtId="0" fontId="0" fillId="0" borderId="10" xfId="0" applyBorder="1" applyAlignment="1">
      <alignment horizontal="center" vertical="center"/>
    </xf>
    <xf numFmtId="0" fontId="0" fillId="0" borderId="78" xfId="0" applyBorder="1" applyAlignment="1">
      <alignment horizontal="left" vertical="center"/>
    </xf>
    <xf numFmtId="0" fontId="0" fillId="0" borderId="29" xfId="0" applyBorder="1"/>
    <xf numFmtId="0" fontId="0" fillId="2" borderId="1" xfId="0" applyFill="1" applyBorder="1"/>
    <xf numFmtId="0" fontId="0" fillId="0" borderId="1" xfId="0" quotePrefix="1" applyBorder="1" applyAlignment="1">
      <alignment horizontal="center"/>
    </xf>
    <xf numFmtId="0" fontId="0" fillId="0" borderId="2" xfId="0" applyBorder="1"/>
    <xf numFmtId="0" fontId="0" fillId="0" borderId="3" xfId="0" applyBorder="1"/>
    <xf numFmtId="176" fontId="5" fillId="0" borderId="3" xfId="0" applyNumberFormat="1" applyFont="1" applyBorder="1" applyAlignment="1">
      <alignment horizontal="center"/>
    </xf>
    <xf numFmtId="0" fontId="0" fillId="0" borderId="4" xfId="0" applyBorder="1"/>
    <xf numFmtId="0" fontId="0" fillId="0" borderId="2" xfId="0" applyBorder="1" applyAlignment="1">
      <alignment horizontal="right"/>
    </xf>
    <xf numFmtId="176" fontId="0" fillId="0" borderId="3" xfId="0" applyNumberFormat="1" applyBorder="1"/>
    <xf numFmtId="0" fontId="0" fillId="0" borderId="42" xfId="0" applyBorder="1"/>
    <xf numFmtId="0" fontId="0" fillId="0" borderId="3" xfId="0" quotePrefix="1" applyBorder="1" applyAlignment="1">
      <alignment horizontal="center"/>
    </xf>
    <xf numFmtId="0" fontId="5" fillId="0" borderId="3" xfId="0" applyFont="1" applyBorder="1" applyAlignment="1">
      <alignment horizontal="center"/>
    </xf>
    <xf numFmtId="1" fontId="5" fillId="0" borderId="3" xfId="0" applyNumberFormat="1" applyFont="1" applyBorder="1" applyAlignment="1">
      <alignment horizontal="center"/>
    </xf>
    <xf numFmtId="0" fontId="0" fillId="0" borderId="0" xfId="0" applyAlignment="1">
      <alignment horizontal="left" vertical="center"/>
    </xf>
    <xf numFmtId="0" fontId="0" fillId="0" borderId="0" xfId="0" applyAlignment="1">
      <alignment horizontal="left"/>
    </xf>
    <xf numFmtId="0" fontId="4" fillId="0" borderId="0" xfId="1" applyFill="1" applyAlignment="1" applyProtection="1"/>
    <xf numFmtId="0" fontId="6" fillId="0" borderId="0" xfId="0" applyFont="1"/>
    <xf numFmtId="0" fontId="6" fillId="0" borderId="1" xfId="0" applyFont="1" applyBorder="1"/>
    <xf numFmtId="0" fontId="6" fillId="0" borderId="1" xfId="0" applyFont="1" applyBorder="1" applyAlignment="1">
      <alignment horizontal="center" wrapText="1"/>
    </xf>
    <xf numFmtId="0" fontId="0" fillId="0" borderId="1" xfId="0" applyBorder="1" applyAlignment="1">
      <alignment horizontal="center" wrapText="1"/>
    </xf>
    <xf numFmtId="0" fontId="6" fillId="0" borderId="0" xfId="0" applyFont="1" applyAlignment="1">
      <alignment horizontal="left"/>
    </xf>
    <xf numFmtId="0" fontId="8" fillId="0" borderId="1" xfId="0" applyFont="1" applyBorder="1" applyAlignment="1">
      <alignment horizontal="center"/>
    </xf>
    <xf numFmtId="0" fontId="0" fillId="0" borderId="0" xfId="0" applyAlignment="1">
      <alignment wrapText="1"/>
    </xf>
    <xf numFmtId="0" fontId="0" fillId="0" borderId="6"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9" xfId="0" applyBorder="1" applyAlignment="1">
      <alignment wrapText="1"/>
    </xf>
    <xf numFmtId="0" fontId="0" fillId="0" borderId="14" xfId="0" applyBorder="1"/>
    <xf numFmtId="0" fontId="2" fillId="0" borderId="0" xfId="0" applyFont="1" applyAlignment="1">
      <alignment horizontal="center"/>
    </xf>
    <xf numFmtId="0" fontId="0" fillId="0" borderId="67" xfId="0" applyBorder="1"/>
    <xf numFmtId="0" fontId="10" fillId="0" borderId="0" xfId="0" applyFont="1"/>
    <xf numFmtId="0" fontId="10" fillId="0" borderId="20" xfId="0" applyFont="1" applyBorder="1"/>
    <xf numFmtId="0" fontId="10" fillId="0" borderId="24" xfId="0" applyFont="1" applyBorder="1"/>
    <xf numFmtId="0" fontId="10" fillId="6" borderId="24" xfId="0" applyFont="1" applyFill="1" applyBorder="1" applyAlignment="1" applyProtection="1">
      <alignment horizontal="center"/>
      <protection locked="0"/>
    </xf>
    <xf numFmtId="0" fontId="10" fillId="6" borderId="32" xfId="0" applyFont="1" applyFill="1" applyBorder="1" applyAlignment="1" applyProtection="1">
      <alignment horizontal="center"/>
      <protection locked="0"/>
    </xf>
    <xf numFmtId="0" fontId="10" fillId="6" borderId="33" xfId="0" applyFont="1" applyFill="1" applyBorder="1" applyAlignment="1" applyProtection="1">
      <alignment horizontal="center"/>
      <protection locked="0"/>
    </xf>
    <xf numFmtId="0" fontId="10" fillId="0" borderId="21" xfId="0" applyFont="1" applyBorder="1"/>
    <xf numFmtId="0" fontId="10" fillId="0" borderId="25" xfId="0" applyFont="1" applyBorder="1"/>
    <xf numFmtId="0" fontId="10" fillId="6" borderId="61" xfId="0" applyFont="1" applyFill="1" applyBorder="1" applyAlignment="1" applyProtection="1">
      <alignment horizontal="center"/>
      <protection locked="0"/>
    </xf>
    <xf numFmtId="0" fontId="10" fillId="6" borderId="1" xfId="0" applyFont="1" applyFill="1" applyBorder="1" applyAlignment="1" applyProtection="1">
      <alignment horizontal="center"/>
      <protection locked="0"/>
    </xf>
    <xf numFmtId="0" fontId="10" fillId="6" borderId="28" xfId="0" applyFont="1" applyFill="1" applyBorder="1" applyAlignment="1" applyProtection="1">
      <alignment horizontal="center"/>
      <protection locked="0"/>
    </xf>
    <xf numFmtId="0" fontId="10" fillId="0" borderId="22" xfId="0" applyFont="1" applyBorder="1"/>
    <xf numFmtId="0" fontId="10" fillId="0" borderId="26" xfId="0" applyFont="1" applyBorder="1"/>
    <xf numFmtId="0" fontId="10" fillId="0" borderId="27" xfId="0" applyFont="1" applyBorder="1" applyAlignment="1">
      <alignment horizontal="right"/>
    </xf>
    <xf numFmtId="0" fontId="10" fillId="0" borderId="16" xfId="0" applyFont="1" applyBorder="1"/>
    <xf numFmtId="0" fontId="10" fillId="0" borderId="13" xfId="0" applyFont="1" applyBorder="1"/>
    <xf numFmtId="0" fontId="10" fillId="0" borderId="12" xfId="0" applyFont="1" applyBorder="1"/>
    <xf numFmtId="0" fontId="10" fillId="0" borderId="34" xfId="0" applyFont="1" applyBorder="1"/>
    <xf numFmtId="0" fontId="10" fillId="0" borderId="26" xfId="0" applyFont="1" applyBorder="1" applyAlignment="1">
      <alignment horizontal="right"/>
    </xf>
    <xf numFmtId="0" fontId="10" fillId="5" borderId="28"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protection locked="0"/>
    </xf>
    <xf numFmtId="0" fontId="10" fillId="5" borderId="4" xfId="0" applyFont="1" applyFill="1" applyBorder="1" applyAlignment="1" applyProtection="1">
      <alignment horizontal="center"/>
      <protection locked="0"/>
    </xf>
    <xf numFmtId="0" fontId="10" fillId="5" borderId="28" xfId="0" applyFont="1" applyFill="1" applyBorder="1" applyAlignment="1" applyProtection="1">
      <alignment horizontal="center"/>
      <protection locked="0"/>
    </xf>
    <xf numFmtId="0" fontId="10" fillId="0" borderId="89" xfId="0" applyFont="1" applyBorder="1"/>
    <xf numFmtId="0" fontId="10" fillId="0" borderId="84" xfId="0" applyFont="1" applyBorder="1"/>
    <xf numFmtId="0" fontId="10" fillId="0" borderId="29" xfId="0" applyFont="1" applyBorder="1"/>
    <xf numFmtId="0" fontId="10" fillId="0" borderId="2" xfId="0" applyFont="1" applyBorder="1" applyAlignment="1">
      <alignment horizontal="center"/>
    </xf>
    <xf numFmtId="0" fontId="10" fillId="0" borderId="48" xfId="0" applyFont="1" applyBorder="1"/>
    <xf numFmtId="0" fontId="10" fillId="0" borderId="7" xfId="0" applyFont="1" applyBorder="1"/>
    <xf numFmtId="0" fontId="10" fillId="0" borderId="50" xfId="0" applyFont="1" applyBorder="1"/>
    <xf numFmtId="0" fontId="10" fillId="0" borderId="51" xfId="0" applyFont="1" applyBorder="1"/>
    <xf numFmtId="0" fontId="10" fillId="0" borderId="27" xfId="0" applyFont="1" applyBorder="1"/>
    <xf numFmtId="0" fontId="10" fillId="0" borderId="49" xfId="0" applyFont="1" applyBorder="1"/>
    <xf numFmtId="9" fontId="10" fillId="0" borderId="2" xfId="0" applyNumberFormat="1" applyFont="1" applyBorder="1" applyAlignment="1">
      <alignment horizontal="center"/>
    </xf>
    <xf numFmtId="0" fontId="7" fillId="0" borderId="2" xfId="0" applyFont="1" applyBorder="1" applyAlignment="1">
      <alignment horizontal="center"/>
    </xf>
    <xf numFmtId="0" fontId="10" fillId="0" borderId="52" xfId="0" applyFont="1" applyBorder="1"/>
    <xf numFmtId="0" fontId="10" fillId="0" borderId="30" xfId="0" applyFont="1" applyBorder="1"/>
    <xf numFmtId="0" fontId="10" fillId="0" borderId="31" xfId="0" applyFont="1" applyBorder="1"/>
    <xf numFmtId="0" fontId="10" fillId="0" borderId="35" xfId="0" applyFont="1" applyBorder="1"/>
    <xf numFmtId="0" fontId="10" fillId="0" borderId="36" xfId="0" applyFont="1" applyBorder="1"/>
    <xf numFmtId="0" fontId="10" fillId="0" borderId="37" xfId="0" applyFont="1" applyBorder="1"/>
    <xf numFmtId="0" fontId="10" fillId="0" borderId="46" xfId="0" applyFont="1" applyBorder="1"/>
    <xf numFmtId="0" fontId="10" fillId="0" borderId="38" xfId="0" applyFont="1" applyBorder="1"/>
    <xf numFmtId="0" fontId="10" fillId="0" borderId="39" xfId="0" applyFont="1" applyBorder="1"/>
    <xf numFmtId="0" fontId="10" fillId="0" borderId="26" xfId="0" applyFont="1" applyBorder="1" applyAlignment="1">
      <alignment vertical="top"/>
    </xf>
    <xf numFmtId="0" fontId="10" fillId="0" borderId="28" xfId="0" applyFont="1" applyBorder="1" applyAlignment="1">
      <alignment horizontal="right"/>
    </xf>
    <xf numFmtId="0" fontId="10" fillId="0" borderId="11" xfId="0" applyFont="1" applyBorder="1"/>
    <xf numFmtId="0" fontId="10" fillId="0" borderId="57" xfId="0" applyFont="1" applyBorder="1"/>
    <xf numFmtId="0" fontId="10" fillId="0" borderId="28" xfId="0" applyFont="1" applyBorder="1"/>
    <xf numFmtId="0" fontId="10" fillId="0" borderId="28" xfId="0" applyFont="1" applyBorder="1" applyAlignment="1">
      <alignment horizontal="center"/>
    </xf>
    <xf numFmtId="9" fontId="10" fillId="0" borderId="28" xfId="0" applyNumberFormat="1" applyFont="1" applyBorder="1" applyAlignment="1">
      <alignment horizontal="center"/>
    </xf>
    <xf numFmtId="0" fontId="10" fillId="0" borderId="23" xfId="0" applyFont="1" applyBorder="1"/>
    <xf numFmtId="0" fontId="10" fillId="0" borderId="40" xfId="0" applyFont="1" applyBorder="1"/>
    <xf numFmtId="0" fontId="10" fillId="0" borderId="1" xfId="0" applyFont="1" applyBorder="1" applyAlignment="1">
      <alignment horizontal="center"/>
    </xf>
    <xf numFmtId="0" fontId="10" fillId="0" borderId="0" xfId="0" applyFont="1" applyAlignment="1">
      <alignment horizontal="center"/>
    </xf>
    <xf numFmtId="0" fontId="10" fillId="0" borderId="0" xfId="0" applyFont="1" applyAlignment="1">
      <alignment horizontal="right"/>
    </xf>
    <xf numFmtId="0" fontId="10" fillId="0" borderId="3" xfId="0" applyFont="1" applyBorder="1"/>
    <xf numFmtId="0" fontId="10" fillId="5" borderId="3" xfId="0" applyFont="1" applyFill="1" applyBorder="1" applyAlignment="1" applyProtection="1">
      <alignment horizontal="center"/>
      <protection locked="0"/>
    </xf>
    <xf numFmtId="0" fontId="10" fillId="0" borderId="3" xfId="0" applyFont="1" applyBorder="1" applyAlignment="1">
      <alignment horizontal="center"/>
    </xf>
    <xf numFmtId="0" fontId="10" fillId="0" borderId="29" xfId="0" applyFont="1" applyBorder="1" applyAlignment="1">
      <alignment horizontal="left"/>
    </xf>
    <xf numFmtId="0" fontId="10" fillId="0" borderId="90" xfId="0" applyFont="1" applyBorder="1" applyAlignment="1">
      <alignment horizontal="center"/>
    </xf>
    <xf numFmtId="9" fontId="10" fillId="0" borderId="3" xfId="0" applyNumberFormat="1" applyFont="1" applyBorder="1" applyAlignment="1">
      <alignment horizontal="center"/>
    </xf>
    <xf numFmtId="0" fontId="10" fillId="0" borderId="44" xfId="0" applyFont="1" applyBorder="1"/>
    <xf numFmtId="0" fontId="10" fillId="0" borderId="14" xfId="0" applyFont="1" applyBorder="1"/>
    <xf numFmtId="0" fontId="10" fillId="0" borderId="34" xfId="0" applyFont="1" applyBorder="1" applyAlignment="1">
      <alignment horizontal="right"/>
    </xf>
    <xf numFmtId="0" fontId="10" fillId="0" borderId="43" xfId="0" applyFont="1" applyBorder="1" applyAlignment="1">
      <alignment horizontal="left"/>
    </xf>
    <xf numFmtId="0" fontId="10" fillId="0" borderId="54" xfId="0" applyFont="1" applyBorder="1" applyAlignment="1">
      <alignment horizontal="right"/>
    </xf>
    <xf numFmtId="0" fontId="10" fillId="0" borderId="16" xfId="0" applyFont="1" applyBorder="1" applyAlignment="1">
      <alignment horizontal="right"/>
    </xf>
    <xf numFmtId="0" fontId="10" fillId="0" borderId="43" xfId="0" applyFont="1" applyBorder="1"/>
    <xf numFmtId="0" fontId="10" fillId="0" borderId="40" xfId="0" applyFont="1" applyBorder="1" applyAlignment="1">
      <alignment horizontal="right"/>
    </xf>
    <xf numFmtId="0" fontId="10" fillId="0" borderId="38" xfId="0" applyFont="1" applyBorder="1" applyAlignment="1">
      <alignment horizontal="right"/>
    </xf>
    <xf numFmtId="0" fontId="10" fillId="0" borderId="47" xfId="0" applyFont="1" applyBorder="1"/>
    <xf numFmtId="0" fontId="10" fillId="0" borderId="1" xfId="0" applyFont="1" applyBorder="1"/>
    <xf numFmtId="49" fontId="10" fillId="0" borderId="13" xfId="0" applyNumberFormat="1" applyFont="1" applyBorder="1" applyAlignment="1">
      <alignment vertical="center" shrinkToFit="1"/>
    </xf>
    <xf numFmtId="0" fontId="10" fillId="0" borderId="2" xfId="0" applyFont="1" applyBorder="1" applyAlignment="1">
      <alignment horizontal="right"/>
    </xf>
    <xf numFmtId="0" fontId="10" fillId="0" borderId="2" xfId="0" applyFont="1" applyBorder="1"/>
    <xf numFmtId="0" fontId="10" fillId="0" borderId="53" xfId="0" applyFont="1" applyBorder="1"/>
    <xf numFmtId="0" fontId="10" fillId="0" borderId="13" xfId="0" applyFont="1" applyBorder="1" applyAlignment="1">
      <alignment horizontal="center"/>
    </xf>
    <xf numFmtId="0" fontId="10" fillId="0" borderId="13" xfId="0" applyFont="1" applyBorder="1" applyAlignment="1">
      <alignment vertical="top" wrapText="1"/>
    </xf>
    <xf numFmtId="0" fontId="10" fillId="7" borderId="0" xfId="0" applyFont="1" applyFill="1" applyProtection="1">
      <protection locked="0"/>
    </xf>
    <xf numFmtId="0" fontId="10" fillId="8" borderId="24" xfId="0" applyFont="1" applyFill="1" applyBorder="1" applyAlignment="1" applyProtection="1">
      <alignment horizontal="center"/>
      <protection locked="0"/>
    </xf>
    <xf numFmtId="0" fontId="10" fillId="8" borderId="61" xfId="0" applyFont="1" applyFill="1" applyBorder="1" applyAlignment="1" applyProtection="1">
      <alignment horizontal="center"/>
      <protection locked="0"/>
    </xf>
    <xf numFmtId="0" fontId="10" fillId="0" borderId="60" xfId="0" applyFont="1" applyBorder="1" applyAlignment="1">
      <alignment horizontal="center"/>
    </xf>
    <xf numFmtId="0" fontId="10" fillId="0" borderId="5" xfId="0" applyFont="1" applyBorder="1"/>
    <xf numFmtId="0" fontId="10" fillId="0" borderId="55" xfId="0" applyFont="1" applyBorder="1"/>
    <xf numFmtId="0" fontId="10" fillId="0" borderId="56" xfId="0" applyFont="1" applyBorder="1"/>
    <xf numFmtId="0" fontId="10" fillId="0" borderId="0" xfId="0" applyFont="1" applyAlignment="1">
      <alignment vertical="top" wrapText="1"/>
    </xf>
    <xf numFmtId="0" fontId="10" fillId="0" borderId="34" xfId="0" applyFont="1" applyBorder="1" applyAlignment="1">
      <alignment vertical="top" wrapText="1"/>
    </xf>
    <xf numFmtId="0" fontId="10" fillId="0" borderId="91" xfId="0" applyFont="1" applyBorder="1" applyAlignment="1">
      <alignment horizontal="center"/>
    </xf>
    <xf numFmtId="49" fontId="10" fillId="0" borderId="6" xfId="0" applyNumberFormat="1" applyFont="1" applyBorder="1" applyAlignment="1">
      <alignment vertical="center" shrinkToFit="1"/>
    </xf>
    <xf numFmtId="49" fontId="10" fillId="0" borderId="27" xfId="0" applyNumberFormat="1" applyFont="1" applyBorder="1" applyAlignment="1">
      <alignment vertical="center" shrinkToFit="1"/>
    </xf>
    <xf numFmtId="49" fontId="10" fillId="0" borderId="61" xfId="0" applyNumberFormat="1" applyFont="1" applyBorder="1" applyAlignment="1">
      <alignment vertical="center" shrinkToFit="1"/>
    </xf>
    <xf numFmtId="49" fontId="10" fillId="0" borderId="10" xfId="0" applyNumberFormat="1" applyFont="1" applyBorder="1" applyAlignment="1">
      <alignment vertical="center" shrinkToFit="1"/>
    </xf>
    <xf numFmtId="49" fontId="10" fillId="0" borderId="59" xfId="0" applyNumberFormat="1" applyFont="1" applyBorder="1" applyAlignment="1">
      <alignment vertical="center" shrinkToFit="1"/>
    </xf>
    <xf numFmtId="49" fontId="10" fillId="0" borderId="8" xfId="0" applyNumberFormat="1" applyFont="1" applyBorder="1" applyAlignment="1">
      <alignment vertical="center" shrinkToFit="1"/>
    </xf>
    <xf numFmtId="49" fontId="10" fillId="0" borderId="6" xfId="0" applyNumberFormat="1" applyFont="1" applyBorder="1" applyAlignment="1">
      <alignment vertical="center" wrapText="1"/>
    </xf>
    <xf numFmtId="49" fontId="10" fillId="0" borderId="13" xfId="0" applyNumberFormat="1" applyFont="1" applyBorder="1" applyAlignment="1">
      <alignment horizontal="left" vertical="center" wrapText="1"/>
    </xf>
    <xf numFmtId="49" fontId="10" fillId="0" borderId="34" xfId="0" applyNumberFormat="1" applyFont="1" applyBorder="1" applyAlignment="1">
      <alignment vertical="center" shrinkToFit="1"/>
    </xf>
    <xf numFmtId="0" fontId="0" fillId="0" borderId="14" xfId="0" applyBorder="1" applyAlignment="1">
      <alignment horizontal="center"/>
    </xf>
    <xf numFmtId="0" fontId="0" fillId="0" borderId="29" xfId="0" applyBorder="1" applyAlignment="1">
      <alignment horizontal="left" wrapText="1"/>
    </xf>
    <xf numFmtId="0" fontId="10" fillId="0" borderId="63" xfId="0" applyFont="1" applyBorder="1"/>
    <xf numFmtId="0" fontId="10" fillId="0" borderId="26" xfId="0" applyFont="1" applyBorder="1" applyAlignment="1">
      <alignment horizontal="center"/>
    </xf>
    <xf numFmtId="0" fontId="10" fillId="0" borderId="16" xfId="0" applyFont="1" applyBorder="1" applyAlignment="1">
      <alignment horizontal="center"/>
    </xf>
    <xf numFmtId="0" fontId="10" fillId="0" borderId="36" xfId="0" applyFont="1" applyBorder="1" applyAlignment="1">
      <alignment horizontal="center"/>
    </xf>
    <xf numFmtId="0" fontId="10" fillId="0" borderId="62" xfId="0" applyFont="1" applyBorder="1" applyAlignment="1">
      <alignment horizontal="center"/>
    </xf>
    <xf numFmtId="0" fontId="10" fillId="6" borderId="32" xfId="0" applyFont="1" applyFill="1" applyBorder="1" applyAlignment="1" applyProtection="1">
      <alignment horizontal="center" vertical="top"/>
      <protection locked="0"/>
    </xf>
    <xf numFmtId="0" fontId="10" fillId="6" borderId="33" xfId="0" applyFont="1" applyFill="1" applyBorder="1" applyAlignment="1" applyProtection="1">
      <alignment horizontal="center" vertical="top"/>
      <protection locked="0"/>
    </xf>
    <xf numFmtId="0" fontId="10" fillId="0" borderId="20" xfId="0" applyFont="1" applyBorder="1" applyAlignment="1">
      <alignment horizontal="distributed"/>
    </xf>
    <xf numFmtId="0" fontId="10" fillId="0" borderId="24" xfId="0" applyFont="1" applyBorder="1" applyAlignment="1">
      <alignment horizontal="center"/>
    </xf>
    <xf numFmtId="0" fontId="10" fillId="3" borderId="45" xfId="0" applyFont="1" applyFill="1" applyBorder="1" applyAlignment="1">
      <alignment horizontal="center"/>
    </xf>
    <xf numFmtId="0" fontId="21" fillId="0" borderId="26" xfId="0" applyFont="1" applyBorder="1" applyAlignment="1">
      <alignment horizontal="center" vertical="center" wrapText="1"/>
    </xf>
    <xf numFmtId="0" fontId="10" fillId="0" borderId="55" xfId="0" applyFont="1" applyBorder="1" applyAlignment="1">
      <alignment vertical="center" wrapText="1"/>
    </xf>
    <xf numFmtId="0" fontId="10" fillId="0" borderId="11" xfId="0" applyFont="1" applyBorder="1" applyAlignment="1">
      <alignment horizontal="left" vertical="top" wrapText="1"/>
    </xf>
    <xf numFmtId="0" fontId="10" fillId="0" borderId="22" xfId="0" applyFont="1" applyBorder="1" applyAlignment="1">
      <alignment horizontal="center"/>
    </xf>
    <xf numFmtId="0" fontId="22" fillId="0" borderId="16" xfId="0" applyFont="1" applyBorder="1" applyAlignment="1">
      <alignment horizontal="center"/>
    </xf>
    <xf numFmtId="0" fontId="10" fillId="0" borderId="16" xfId="0" applyFont="1" applyBorder="1" applyAlignment="1">
      <alignment horizontal="left" vertical="top" wrapText="1"/>
    </xf>
    <xf numFmtId="0" fontId="10" fillId="0" borderId="5" xfId="0" applyFont="1" applyBorder="1" applyAlignment="1" applyProtection="1">
      <alignment horizontal="left" vertical="top" wrapText="1"/>
      <protection locked="0"/>
    </xf>
    <xf numFmtId="0" fontId="10" fillId="0" borderId="54" xfId="0" applyFont="1" applyBorder="1" applyAlignment="1">
      <alignment horizontal="center"/>
    </xf>
    <xf numFmtId="0" fontId="0" fillId="0" borderId="78" xfId="0" applyBorder="1"/>
    <xf numFmtId="0" fontId="0" fillId="9" borderId="98" xfId="0" applyFill="1" applyBorder="1"/>
    <xf numFmtId="0" fontId="0" fillId="0" borderId="99" xfId="0" applyBorder="1"/>
    <xf numFmtId="0" fontId="0" fillId="9" borderId="100" xfId="0" applyFill="1" applyBorder="1"/>
    <xf numFmtId="0" fontId="0" fillId="0" borderId="101" xfId="0" applyBorder="1"/>
    <xf numFmtId="0" fontId="0" fillId="0" borderId="12" xfId="0" applyBorder="1"/>
    <xf numFmtId="0" fontId="7" fillId="0" borderId="28" xfId="0" applyFont="1" applyBorder="1" applyAlignment="1">
      <alignment horizontal="center"/>
    </xf>
    <xf numFmtId="0" fontId="23" fillId="0" borderId="28" xfId="0" applyFont="1" applyBorder="1" applyAlignment="1">
      <alignment horizontal="center"/>
    </xf>
    <xf numFmtId="9" fontId="10" fillId="0" borderId="0" xfId="0" applyNumberFormat="1" applyFont="1" applyAlignment="1">
      <alignment horizontal="center"/>
    </xf>
    <xf numFmtId="9" fontId="10" fillId="0" borderId="16" xfId="0" applyNumberFormat="1" applyFont="1" applyBorder="1" applyAlignment="1">
      <alignment horizontal="center"/>
    </xf>
    <xf numFmtId="0" fontId="7" fillId="6" borderId="2" xfId="0" applyFont="1" applyFill="1" applyBorder="1" applyAlignment="1">
      <alignment horizontal="center"/>
    </xf>
    <xf numFmtId="0" fontId="10" fillId="0" borderId="55" xfId="0" applyFont="1" applyBorder="1" applyAlignment="1" applyProtection="1">
      <alignment horizontal="left" vertical="top" wrapText="1"/>
      <protection locked="0"/>
    </xf>
    <xf numFmtId="0" fontId="10" fillId="0" borderId="104" xfId="0" applyFont="1" applyBorder="1"/>
    <xf numFmtId="0" fontId="10" fillId="0" borderId="61" xfId="0" applyFont="1" applyBorder="1" applyAlignment="1">
      <alignment horizontal="center"/>
    </xf>
    <xf numFmtId="0" fontId="10" fillId="5" borderId="103" xfId="0" applyFont="1" applyFill="1" applyBorder="1" applyAlignment="1" applyProtection="1">
      <alignment horizontal="center"/>
      <protection locked="0"/>
    </xf>
    <xf numFmtId="0" fontId="10" fillId="5" borderId="102" xfId="0" applyFont="1" applyFill="1" applyBorder="1" applyAlignment="1" applyProtection="1">
      <alignment horizontal="center"/>
      <protection locked="0"/>
    </xf>
    <xf numFmtId="0" fontId="14" fillId="6" borderId="32" xfId="0" applyFont="1" applyFill="1" applyBorder="1" applyAlignment="1" applyProtection="1">
      <alignment horizontal="center" vertical="top"/>
      <protection locked="0"/>
    </xf>
    <xf numFmtId="0" fontId="14" fillId="0" borderId="5" xfId="0" applyFont="1" applyBorder="1" applyAlignment="1" applyProtection="1">
      <alignment horizontal="left" vertical="top" wrapText="1"/>
      <protection locked="0"/>
    </xf>
    <xf numFmtId="0" fontId="14" fillId="0" borderId="55" xfId="0" applyFont="1" applyBorder="1" applyAlignment="1" applyProtection="1">
      <alignment horizontal="left" vertical="top" wrapText="1"/>
      <protection locked="0"/>
    </xf>
    <xf numFmtId="0" fontId="14" fillId="0" borderId="11" xfId="0" applyFont="1" applyBorder="1"/>
    <xf numFmtId="0" fontId="14" fillId="0" borderId="34" xfId="0" applyFont="1" applyBorder="1"/>
    <xf numFmtId="0" fontId="14" fillId="0" borderId="22" xfId="0" applyFont="1" applyBorder="1" applyAlignment="1">
      <alignment vertical="top" wrapText="1"/>
    </xf>
    <xf numFmtId="0" fontId="14" fillId="0" borderId="22" xfId="0" applyFont="1" applyBorder="1"/>
    <xf numFmtId="0" fontId="14" fillId="0" borderId="13" xfId="0" applyFont="1" applyBorder="1"/>
    <xf numFmtId="0" fontId="14" fillId="0" borderId="13" xfId="0" applyFont="1" applyBorder="1" applyAlignment="1">
      <alignment vertical="top" wrapText="1"/>
    </xf>
    <xf numFmtId="0" fontId="14" fillId="0" borderId="16" xfId="0" applyFont="1" applyBorder="1"/>
    <xf numFmtId="0" fontId="14" fillId="0" borderId="0" xfId="0" applyFont="1" applyAlignment="1">
      <alignment horizontal="center"/>
    </xf>
    <xf numFmtId="0" fontId="14" fillId="0" borderId="16" xfId="0" applyFont="1" applyBorder="1" applyAlignment="1">
      <alignment horizontal="center"/>
    </xf>
    <xf numFmtId="0" fontId="14" fillId="0" borderId="0" xfId="0" applyFont="1" applyAlignment="1">
      <alignment horizontal="left"/>
    </xf>
    <xf numFmtId="0" fontId="14" fillId="0" borderId="37" xfId="0" applyFont="1" applyBorder="1"/>
    <xf numFmtId="0" fontId="14" fillId="0" borderId="36" xfId="0" applyFont="1" applyBorder="1"/>
    <xf numFmtId="0" fontId="14" fillId="0" borderId="38" xfId="0" applyFont="1" applyBorder="1"/>
    <xf numFmtId="0" fontId="14" fillId="0" borderId="14" xfId="0" applyFont="1" applyBorder="1"/>
    <xf numFmtId="0" fontId="14" fillId="0" borderId="57" xfId="0" applyFont="1" applyBorder="1"/>
    <xf numFmtId="49" fontId="14" fillId="0" borderId="0" xfId="0" applyNumberFormat="1" applyFont="1" applyAlignment="1">
      <alignment vertical="center" shrinkToFit="1"/>
    </xf>
    <xf numFmtId="0" fontId="14" fillId="0" borderId="0" xfId="0" applyFont="1" applyAlignment="1">
      <alignment vertical="top" wrapText="1"/>
    </xf>
    <xf numFmtId="9" fontId="14" fillId="0" borderId="16" xfId="0" applyNumberFormat="1" applyFont="1" applyBorder="1" applyAlignment="1">
      <alignment horizontal="center"/>
    </xf>
    <xf numFmtId="9" fontId="14" fillId="0" borderId="0" xfId="0" applyNumberFormat="1" applyFont="1" applyAlignment="1">
      <alignment horizontal="center"/>
    </xf>
    <xf numFmtId="0" fontId="14" fillId="0" borderId="36" xfId="0" applyFont="1" applyBorder="1" applyAlignment="1">
      <alignment horizontal="left"/>
    </xf>
    <xf numFmtId="0" fontId="14" fillId="0" borderId="36" xfId="0" applyFont="1" applyBorder="1" applyAlignment="1">
      <alignment horizontal="center"/>
    </xf>
    <xf numFmtId="0" fontId="14" fillId="0" borderId="35" xfId="0" applyFont="1" applyBorder="1" applyAlignment="1">
      <alignment horizontal="center"/>
    </xf>
    <xf numFmtId="0" fontId="24" fillId="0" borderId="0" xfId="0" applyFont="1" applyAlignment="1">
      <alignment horizontal="center"/>
    </xf>
    <xf numFmtId="49" fontId="10" fillId="0" borderId="105" xfId="0" applyNumberFormat="1" applyFont="1" applyBorder="1" applyAlignment="1">
      <alignment horizontal="left" vertical="center" shrinkToFit="1"/>
    </xf>
    <xf numFmtId="49" fontId="10" fillId="0" borderId="13" xfId="0" applyNumberFormat="1" applyFont="1" applyBorder="1" applyAlignment="1">
      <alignment horizontal="left" vertical="center" shrinkToFit="1"/>
    </xf>
    <xf numFmtId="49" fontId="10" fillId="7" borderId="13" xfId="0" applyNumberFormat="1" applyFont="1" applyFill="1" applyBorder="1" applyAlignment="1">
      <alignment horizontal="left" vertical="center" shrinkToFit="1"/>
    </xf>
    <xf numFmtId="49" fontId="10" fillId="7" borderId="0" xfId="0" applyNumberFormat="1" applyFont="1" applyFill="1" applyAlignment="1">
      <alignment horizontal="left" vertical="center" shrinkToFit="1"/>
    </xf>
    <xf numFmtId="49" fontId="10" fillId="0" borderId="106" xfId="0" applyNumberFormat="1" applyFont="1" applyBorder="1" applyAlignment="1">
      <alignment horizontal="left" vertical="center" shrinkToFit="1"/>
    </xf>
    <xf numFmtId="0" fontId="10" fillId="0" borderId="104" xfId="0" applyFont="1" applyBorder="1" applyAlignment="1">
      <alignment horizontal="left"/>
    </xf>
    <xf numFmtId="0" fontId="10" fillId="0" borderId="34" xfId="0" applyFont="1" applyBorder="1" applyAlignment="1">
      <alignment horizontal="left"/>
    </xf>
    <xf numFmtId="0" fontId="23" fillId="0" borderId="47" xfId="0" applyFont="1" applyBorder="1" applyAlignment="1">
      <alignment horizontal="center"/>
    </xf>
    <xf numFmtId="0" fontId="10" fillId="0" borderId="36" xfId="0" applyFont="1" applyBorder="1" applyAlignment="1">
      <alignment horizontal="left"/>
    </xf>
    <xf numFmtId="0" fontId="10" fillId="0" borderId="56" xfId="0" applyFont="1" applyBorder="1" applyAlignment="1">
      <alignment horizontal="left"/>
    </xf>
    <xf numFmtId="49" fontId="10" fillId="0" borderId="16" xfId="0" applyNumberFormat="1" applyFont="1" applyBorder="1" applyAlignment="1">
      <alignment vertical="center" wrapText="1"/>
    </xf>
    <xf numFmtId="49" fontId="10" fillId="0" borderId="0" xfId="0" applyNumberFormat="1" applyFont="1" applyAlignment="1">
      <alignment vertical="center" wrapText="1"/>
    </xf>
    <xf numFmtId="49" fontId="10" fillId="0" borderId="7" xfId="0" applyNumberFormat="1" applyFont="1" applyBorder="1" applyAlignment="1">
      <alignment vertical="center" wrapText="1"/>
    </xf>
    <xf numFmtId="9" fontId="10" fillId="0" borderId="35" xfId="0" applyNumberFormat="1" applyFont="1" applyBorder="1" applyAlignment="1">
      <alignment horizontal="center"/>
    </xf>
    <xf numFmtId="9" fontId="10" fillId="0" borderId="36" xfId="0" applyNumberFormat="1" applyFont="1" applyBorder="1" applyAlignment="1">
      <alignment horizontal="center"/>
    </xf>
    <xf numFmtId="0" fontId="10" fillId="0" borderId="35" xfId="0" applyFont="1" applyBorder="1" applyAlignment="1">
      <alignment horizontal="left"/>
    </xf>
    <xf numFmtId="0" fontId="10" fillId="0" borderId="16" xfId="0" applyFont="1" applyBorder="1" applyProtection="1">
      <protection locked="0"/>
    </xf>
    <xf numFmtId="0" fontId="10" fillId="0" borderId="106" xfId="0" applyFont="1" applyBorder="1"/>
    <xf numFmtId="0" fontId="0" fillId="0" borderId="2" xfId="0" applyBorder="1" applyAlignment="1">
      <alignment horizontal="center"/>
    </xf>
    <xf numFmtId="0" fontId="0" fillId="0" borderId="1" xfId="0" applyBorder="1" applyAlignment="1">
      <alignment horizontal="left" vertical="center"/>
    </xf>
    <xf numFmtId="0" fontId="0" fillId="0" borderId="76" xfId="0" applyBorder="1" applyAlignment="1">
      <alignment horizontal="center"/>
    </xf>
    <xf numFmtId="0" fontId="0" fillId="0" borderId="9" xfId="0" applyBorder="1" applyAlignment="1">
      <alignment horizontal="left" vertical="center"/>
    </xf>
    <xf numFmtId="58" fontId="0" fillId="0" borderId="76" xfId="0" applyNumberFormat="1" applyBorder="1" applyAlignment="1">
      <alignment horizontal="center"/>
    </xf>
    <xf numFmtId="49" fontId="0" fillId="0" borderId="14" xfId="0" applyNumberFormat="1" applyBorder="1" applyAlignment="1">
      <alignment horizontal="left" vertical="center"/>
    </xf>
    <xf numFmtId="0" fontId="0" fillId="0" borderId="19" xfId="0" applyBorder="1" applyAlignment="1">
      <alignment horizontal="center"/>
    </xf>
    <xf numFmtId="49" fontId="10" fillId="0" borderId="34" xfId="0" applyNumberFormat="1" applyFont="1" applyBorder="1" applyAlignment="1">
      <alignment horizontal="left" vertical="center" shrinkToFit="1"/>
    </xf>
    <xf numFmtId="49" fontId="10" fillId="0" borderId="16" xfId="0" applyNumberFormat="1" applyFont="1" applyBorder="1" applyAlignment="1">
      <alignment horizontal="left" vertical="center" shrinkToFit="1"/>
    </xf>
    <xf numFmtId="49" fontId="10" fillId="0" borderId="0" xfId="0" applyNumberFormat="1" applyFont="1" applyAlignment="1">
      <alignment horizontal="left" vertical="center" shrinkToFit="1"/>
    </xf>
    <xf numFmtId="0" fontId="12" fillId="0" borderId="109" xfId="0" applyFont="1" applyBorder="1" applyAlignment="1">
      <alignment vertical="center"/>
    </xf>
    <xf numFmtId="0" fontId="12" fillId="0" borderId="110" xfId="0" applyFont="1" applyBorder="1" applyAlignment="1">
      <alignment vertical="center"/>
    </xf>
    <xf numFmtId="0" fontId="12" fillId="2" borderId="111" xfId="0" applyFont="1" applyFill="1" applyBorder="1" applyAlignment="1">
      <alignment vertical="center"/>
    </xf>
    <xf numFmtId="0" fontId="12" fillId="2" borderId="72" xfId="0" applyFont="1" applyFill="1" applyBorder="1" applyAlignment="1">
      <alignment horizontal="center" vertical="center"/>
    </xf>
    <xf numFmtId="0" fontId="12" fillId="2" borderId="112" xfId="0" applyFont="1" applyFill="1" applyBorder="1" applyAlignment="1">
      <alignment horizontal="center" vertical="center"/>
    </xf>
    <xf numFmtId="176" fontId="12" fillId="0" borderId="112" xfId="0" applyNumberFormat="1" applyFont="1" applyBorder="1" applyAlignment="1">
      <alignment horizontal="center" vertical="center"/>
    </xf>
    <xf numFmtId="176" fontId="12" fillId="2" borderId="72" xfId="0" applyNumberFormat="1" applyFont="1" applyFill="1" applyBorder="1" applyAlignment="1">
      <alignment horizontal="center" vertical="center"/>
    </xf>
    <xf numFmtId="0" fontId="12" fillId="2" borderId="72" xfId="0" applyFont="1" applyFill="1" applyBorder="1" applyAlignment="1">
      <alignment vertical="center"/>
    </xf>
    <xf numFmtId="0" fontId="12" fillId="2" borderId="70" xfId="0" applyFont="1" applyFill="1" applyBorder="1" applyAlignment="1">
      <alignment vertical="center"/>
    </xf>
    <xf numFmtId="0" fontId="12" fillId="0" borderId="63" xfId="0" applyFont="1" applyBorder="1" applyAlignment="1">
      <alignment horizontal="center" vertical="center"/>
    </xf>
    <xf numFmtId="0" fontId="6" fillId="0" borderId="5" xfId="0" applyFont="1" applyBorder="1"/>
    <xf numFmtId="0" fontId="0" fillId="0" borderId="8" xfId="0" applyBorder="1" applyAlignment="1">
      <alignment horizontal="center"/>
    </xf>
    <xf numFmtId="0" fontId="6" fillId="0" borderId="6" xfId="0" applyFont="1" applyBorder="1"/>
    <xf numFmtId="0" fontId="25" fillId="0" borderId="1" xfId="0" applyFont="1" applyBorder="1" applyAlignment="1">
      <alignment horizontal="center" wrapText="1"/>
    </xf>
    <xf numFmtId="0" fontId="6" fillId="0" borderId="0" xfId="0" applyFont="1" applyAlignment="1">
      <alignment horizontal="center" wrapText="1"/>
    </xf>
    <xf numFmtId="0" fontId="8" fillId="0" borderId="0" xfId="0" applyFont="1" applyAlignment="1">
      <alignment horizontal="center"/>
    </xf>
    <xf numFmtId="0" fontId="0" fillId="0" borderId="0" xfId="0" quotePrefix="1" applyAlignment="1">
      <alignment horizontal="center"/>
    </xf>
    <xf numFmtId="176" fontId="0" fillId="0" borderId="1" xfId="0" applyNumberForma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49" fontId="14" fillId="0" borderId="104" xfId="0" applyNumberFormat="1" applyFont="1" applyBorder="1" applyAlignment="1">
      <alignment vertical="center" shrinkToFit="1"/>
    </xf>
    <xf numFmtId="0" fontId="10" fillId="11" borderId="28" xfId="0" applyFont="1" applyFill="1" applyBorder="1"/>
    <xf numFmtId="49" fontId="10" fillId="0" borderId="105" xfId="0" applyNumberFormat="1" applyFont="1" applyBorder="1" applyAlignment="1">
      <alignment horizontal="left" vertical="center" wrapText="1"/>
    </xf>
    <xf numFmtId="0" fontId="0" fillId="0" borderId="6" xfId="0" applyBorder="1"/>
    <xf numFmtId="9" fontId="0" fillId="0" borderId="1" xfId="0" applyNumberFormat="1" applyBorder="1" applyAlignment="1">
      <alignment horizontal="center"/>
    </xf>
    <xf numFmtId="9" fontId="25" fillId="0" borderId="1" xfId="0" applyNumberFormat="1" applyFont="1" applyBorder="1" applyAlignment="1">
      <alignment horizontal="center" wrapText="1"/>
    </xf>
    <xf numFmtId="0" fontId="10" fillId="0" borderId="64" xfId="0" applyFont="1" applyBorder="1" applyAlignment="1">
      <alignment horizontal="left"/>
    </xf>
    <xf numFmtId="0" fontId="10" fillId="0" borderId="66" xfId="0" applyFont="1" applyBorder="1" applyAlignment="1">
      <alignment horizontal="left"/>
    </xf>
    <xf numFmtId="0" fontId="10" fillId="8" borderId="17" xfId="0" applyFont="1" applyFill="1" applyBorder="1" applyAlignment="1" applyProtection="1">
      <alignment horizontal="center"/>
      <protection locked="0"/>
    </xf>
    <xf numFmtId="0" fontId="10" fillId="8" borderId="2" xfId="0" applyFont="1" applyFill="1" applyBorder="1" applyAlignment="1" applyProtection="1">
      <alignment horizontal="center"/>
      <protection locked="0"/>
    </xf>
    <xf numFmtId="0" fontId="10" fillId="0" borderId="16" xfId="0" applyFont="1" applyBorder="1" applyAlignment="1">
      <alignment horizontal="left"/>
    </xf>
    <xf numFmtId="0" fontId="10" fillId="0" borderId="0" xfId="0" applyFont="1" applyAlignment="1">
      <alignment horizontal="left" vertical="top" wrapText="1"/>
    </xf>
    <xf numFmtId="0" fontId="10" fillId="0" borderId="59" xfId="0" applyFont="1" applyBorder="1" applyAlignment="1">
      <alignment horizontal="center" vertical="center"/>
    </xf>
    <xf numFmtId="0" fontId="10" fillId="3" borderId="17" xfId="0" applyFont="1" applyFill="1" applyBorder="1" applyAlignment="1">
      <alignment horizontal="center"/>
    </xf>
    <xf numFmtId="9" fontId="10" fillId="0" borderId="13" xfId="0" applyNumberFormat="1" applyFont="1" applyBorder="1" applyAlignment="1">
      <alignment horizontal="center"/>
    </xf>
    <xf numFmtId="0" fontId="0" fillId="0" borderId="6" xfId="0" applyBorder="1" applyAlignment="1">
      <alignment horizontal="right"/>
    </xf>
    <xf numFmtId="0" fontId="0" fillId="0" borderId="8" xfId="0" applyBorder="1"/>
    <xf numFmtId="0" fontId="0" fillId="0" borderId="113" xfId="0" applyBorder="1" applyAlignment="1">
      <alignment horizontal="center"/>
    </xf>
    <xf numFmtId="0" fontId="10" fillId="0" borderId="115" xfId="0" applyFont="1" applyBorder="1" applyAlignment="1">
      <alignment horizontal="left"/>
    </xf>
    <xf numFmtId="0" fontId="10" fillId="0" borderId="114" xfId="0" applyFont="1" applyBorder="1" applyAlignment="1">
      <alignment horizontal="left"/>
    </xf>
    <xf numFmtId="49" fontId="14" fillId="0" borderId="34" xfId="0" applyNumberFormat="1" applyFont="1" applyBorder="1" applyAlignment="1">
      <alignment vertical="center" shrinkToFit="1"/>
    </xf>
    <xf numFmtId="1" fontId="25" fillId="0" borderId="14" xfId="0" applyNumberFormat="1" applyFont="1" applyBorder="1" applyAlignment="1">
      <alignment horizontal="center"/>
    </xf>
    <xf numFmtId="0" fontId="10" fillId="0" borderId="26" xfId="0" applyFont="1" applyBorder="1" applyAlignment="1">
      <alignment horizontal="right" vertical="center"/>
    </xf>
    <xf numFmtId="0" fontId="10" fillId="0" borderId="13" xfId="0" applyFont="1" applyBorder="1" applyAlignment="1">
      <alignment vertical="center" shrinkToFit="1"/>
    </xf>
    <xf numFmtId="0" fontId="10" fillId="0" borderId="0" xfId="0" applyFont="1" applyAlignment="1">
      <alignment vertical="center" shrinkToFit="1"/>
    </xf>
    <xf numFmtId="0" fontId="10" fillId="0" borderId="7" xfId="0" applyFont="1" applyBorder="1" applyAlignment="1">
      <alignment vertical="center" shrinkToFit="1"/>
    </xf>
    <xf numFmtId="0" fontId="10" fillId="0" borderId="34" xfId="0" applyFont="1" applyBorder="1" applyAlignment="1">
      <alignment vertical="center" shrinkToFit="1"/>
    </xf>
    <xf numFmtId="0" fontId="10" fillId="0" borderId="120" xfId="0" applyFont="1" applyBorder="1" applyAlignment="1">
      <alignment horizontal="left"/>
    </xf>
    <xf numFmtId="0" fontId="10" fillId="0" borderId="121" xfId="0" applyFont="1" applyBorder="1"/>
    <xf numFmtId="0" fontId="10" fillId="0" borderId="28" xfId="0" applyFont="1" applyBorder="1" applyAlignment="1">
      <alignment horizontal="center" vertical="center"/>
    </xf>
    <xf numFmtId="0" fontId="10" fillId="0" borderId="53" xfId="0" applyFont="1" applyBorder="1" applyAlignment="1">
      <alignment horizontal="left" vertical="center"/>
    </xf>
    <xf numFmtId="0" fontId="10" fillId="0" borderId="16" xfId="0" applyFont="1" applyBorder="1" applyAlignment="1">
      <alignment vertical="center"/>
    </xf>
    <xf numFmtId="0" fontId="10" fillId="0" borderId="28" xfId="0" applyFont="1" applyBorder="1" applyAlignment="1">
      <alignment vertical="center"/>
    </xf>
    <xf numFmtId="0" fontId="10" fillId="0" borderId="2" xfId="0" applyFont="1" applyBorder="1" applyAlignment="1">
      <alignment vertical="center"/>
    </xf>
    <xf numFmtId="0" fontId="10" fillId="0" borderId="64" xfId="0" applyFont="1" applyBorder="1" applyAlignment="1">
      <alignment vertical="center"/>
    </xf>
    <xf numFmtId="0" fontId="10" fillId="0" borderId="48" xfId="0" applyFont="1" applyBorder="1" applyAlignment="1">
      <alignment vertical="center"/>
    </xf>
    <xf numFmtId="0" fontId="10" fillId="0" borderId="2" xfId="0" applyFont="1" applyBorder="1" applyAlignment="1">
      <alignment horizontal="center" vertical="center"/>
    </xf>
    <xf numFmtId="0" fontId="10" fillId="0" borderId="65" xfId="0" applyFont="1" applyBorder="1" applyAlignment="1">
      <alignment horizontal="left" vertical="center"/>
    </xf>
    <xf numFmtId="0" fontId="10" fillId="0" borderId="50" xfId="0" applyFont="1" applyBorder="1" applyAlignment="1">
      <alignment vertical="center"/>
    </xf>
    <xf numFmtId="0" fontId="10" fillId="0" borderId="60" xfId="0" applyFont="1" applyBorder="1" applyAlignment="1">
      <alignment horizontal="center" vertical="center"/>
    </xf>
    <xf numFmtId="0" fontId="10" fillId="0" borderId="51" xfId="0" applyFont="1" applyBorder="1" applyAlignment="1">
      <alignment vertical="center"/>
    </xf>
    <xf numFmtId="0" fontId="10" fillId="0" borderId="56" xfId="0" applyFont="1" applyBorder="1" applyAlignment="1">
      <alignment vertical="center"/>
    </xf>
    <xf numFmtId="0" fontId="10" fillId="0" borderId="64" xfId="0" applyFont="1" applyBorder="1" applyAlignment="1">
      <alignment horizontal="left" vertical="center"/>
    </xf>
    <xf numFmtId="0" fontId="10" fillId="0" borderId="49" xfId="0" applyFont="1" applyBorder="1" applyAlignment="1">
      <alignment vertical="center"/>
    </xf>
    <xf numFmtId="9" fontId="10" fillId="0" borderId="2" xfId="0" applyNumberFormat="1" applyFont="1" applyBorder="1" applyAlignment="1">
      <alignment horizontal="center" vertical="center"/>
    </xf>
    <xf numFmtId="0" fontId="7" fillId="0" borderId="2" xfId="0" applyFont="1" applyBorder="1" applyAlignment="1">
      <alignment horizontal="center" vertical="center"/>
    </xf>
    <xf numFmtId="0" fontId="10" fillId="0" borderId="66" xfId="0" applyFont="1" applyBorder="1" applyAlignment="1">
      <alignment horizontal="left" vertical="center"/>
    </xf>
    <xf numFmtId="0" fontId="10" fillId="0" borderId="52" xfId="0" applyFont="1" applyBorder="1" applyAlignment="1">
      <alignment vertical="center"/>
    </xf>
    <xf numFmtId="0" fontId="10" fillId="0" borderId="31"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16" xfId="0" applyFont="1" applyBorder="1" applyAlignment="1">
      <alignment horizontal="center" vertical="center"/>
    </xf>
    <xf numFmtId="0" fontId="10" fillId="0" borderId="16" xfId="0" applyFont="1" applyBorder="1" applyAlignment="1">
      <alignment horizontal="right" vertical="center"/>
    </xf>
    <xf numFmtId="0" fontId="22" fillId="0" borderId="16" xfId="0" applyFont="1" applyBorder="1" applyAlignment="1">
      <alignment horizontal="center" vertical="center"/>
    </xf>
    <xf numFmtId="0" fontId="10" fillId="0" borderId="43" xfId="0" applyFont="1" applyBorder="1" applyAlignment="1">
      <alignment horizontal="left" vertical="center"/>
    </xf>
    <xf numFmtId="0" fontId="10" fillId="0" borderId="43" xfId="0" applyFont="1" applyBorder="1" applyAlignment="1">
      <alignment vertical="center"/>
    </xf>
    <xf numFmtId="0" fontId="10" fillId="0" borderId="16" xfId="0" applyFont="1" applyBorder="1" applyAlignment="1">
      <alignment horizontal="left" vertical="center"/>
    </xf>
    <xf numFmtId="0" fontId="28" fillId="0" borderId="26" xfId="0" applyFont="1" applyBorder="1" applyAlignment="1">
      <alignment horizontal="left" vertical="center" wrapText="1"/>
    </xf>
    <xf numFmtId="0" fontId="10" fillId="6" borderId="32" xfId="0" applyFont="1" applyFill="1" applyBorder="1" applyAlignment="1" applyProtection="1">
      <alignment horizontal="center" vertical="center"/>
      <protection locked="0"/>
    </xf>
    <xf numFmtId="0" fontId="10" fillId="6" borderId="33" xfId="0" applyFont="1" applyFill="1" applyBorder="1" applyAlignment="1" applyProtection="1">
      <alignment horizontal="center" vertical="center"/>
      <protection locked="0"/>
    </xf>
    <xf numFmtId="0" fontId="10" fillId="0" borderId="5" xfId="0" applyFont="1" applyBorder="1" applyAlignment="1">
      <alignment vertical="center"/>
    </xf>
    <xf numFmtId="0" fontId="10" fillId="0" borderId="55" xfId="0" applyFont="1" applyBorder="1" applyAlignment="1">
      <alignment vertical="center"/>
    </xf>
    <xf numFmtId="0" fontId="10" fillId="3" borderId="17" xfId="0" applyFont="1" applyFill="1" applyBorder="1" applyAlignment="1">
      <alignment horizontal="center" vertical="center"/>
    </xf>
    <xf numFmtId="0" fontId="10" fillId="3" borderId="19" xfId="0" applyFont="1" applyFill="1"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53" xfId="0" applyFont="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13" xfId="0" applyFont="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0" fontId="10" fillId="0" borderId="29" xfId="0" applyFont="1" applyBorder="1" applyAlignment="1">
      <alignment vertical="center"/>
    </xf>
    <xf numFmtId="0" fontId="7" fillId="5" borderId="2" xfId="0" applyFont="1" applyFill="1" applyBorder="1" applyAlignment="1" applyProtection="1">
      <alignment horizontal="center" vertical="center"/>
      <protection locked="0"/>
    </xf>
    <xf numFmtId="0" fontId="10" fillId="0" borderId="74"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56" xfId="0" applyFont="1" applyBorder="1" applyAlignment="1">
      <alignment horizontal="left" vertical="center"/>
    </xf>
    <xf numFmtId="0" fontId="10" fillId="3" borderId="24" xfId="0" applyFont="1" applyFill="1" applyBorder="1" applyAlignment="1">
      <alignment horizontal="center" vertical="center"/>
    </xf>
    <xf numFmtId="0" fontId="10" fillId="6" borderId="24" xfId="0" applyFont="1" applyFill="1" applyBorder="1" applyAlignment="1" applyProtection="1">
      <alignment horizontal="center" vertical="center"/>
      <protection locked="0"/>
    </xf>
    <xf numFmtId="0" fontId="10" fillId="6" borderId="17" xfId="0" applyFont="1" applyFill="1" applyBorder="1" applyAlignment="1" applyProtection="1">
      <alignment horizontal="center" vertical="center"/>
      <protection locked="0"/>
    </xf>
    <xf numFmtId="0" fontId="10" fillId="6" borderId="61" xfId="0" applyFont="1" applyFill="1" applyBorder="1" applyAlignment="1" applyProtection="1">
      <alignment horizontal="center" vertical="center"/>
      <protection locked="0"/>
    </xf>
    <xf numFmtId="0" fontId="10" fillId="6" borderId="2"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10" fillId="6" borderId="28" xfId="0" applyFont="1" applyFill="1" applyBorder="1" applyAlignment="1" applyProtection="1">
      <alignment horizontal="center" vertical="center"/>
      <protection locked="0"/>
    </xf>
    <xf numFmtId="0" fontId="10" fillId="0" borderId="55" xfId="0" applyFont="1" applyBorder="1" applyAlignment="1">
      <alignment horizontal="center" vertical="center"/>
    </xf>
    <xf numFmtId="9" fontId="10" fillId="0" borderId="28" xfId="0" applyNumberFormat="1" applyFont="1" applyBorder="1" applyAlignment="1">
      <alignment horizontal="center" vertical="center"/>
    </xf>
    <xf numFmtId="0" fontId="7" fillId="0" borderId="28" xfId="0" applyFont="1" applyBorder="1" applyAlignment="1">
      <alignment horizontal="center" vertical="center"/>
    </xf>
    <xf numFmtId="0" fontId="10" fillId="0" borderId="120" xfId="0" applyFont="1" applyBorder="1" applyAlignment="1">
      <alignment horizontal="left" vertical="center"/>
    </xf>
    <xf numFmtId="0" fontId="10" fillId="0" borderId="121" xfId="0" applyFont="1" applyBorder="1" applyAlignment="1">
      <alignment vertical="center"/>
    </xf>
    <xf numFmtId="0" fontId="10" fillId="0" borderId="34" xfId="0" applyFont="1" applyBorder="1" applyAlignment="1">
      <alignment vertical="center"/>
    </xf>
    <xf numFmtId="0" fontId="10" fillId="0" borderId="54" xfId="0" applyFont="1" applyBorder="1" applyAlignment="1">
      <alignment horizontal="right" vertical="center"/>
    </xf>
    <xf numFmtId="0" fontId="10" fillId="0" borderId="62" xfId="0" applyFont="1" applyBorder="1" applyAlignment="1">
      <alignment vertical="center"/>
    </xf>
    <xf numFmtId="0" fontId="10" fillId="3" borderId="19" xfId="0" applyFont="1" applyFill="1" applyBorder="1" applyAlignment="1">
      <alignment horizontal="center"/>
    </xf>
    <xf numFmtId="0" fontId="10" fillId="3" borderId="4"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0" borderId="86" xfId="0" applyFont="1" applyBorder="1" applyAlignment="1">
      <alignment vertical="center"/>
    </xf>
    <xf numFmtId="0" fontId="10" fillId="0" borderId="84" xfId="0" applyFont="1" applyBorder="1" applyAlignment="1">
      <alignment vertical="center"/>
    </xf>
    <xf numFmtId="0" fontId="10" fillId="0" borderId="89" xfId="0" applyFont="1" applyBorder="1" applyAlignment="1">
      <alignment vertical="center"/>
    </xf>
    <xf numFmtId="0" fontId="10" fillId="0" borderId="22" xfId="0" applyFont="1" applyBorder="1" applyAlignment="1">
      <alignment vertical="center"/>
    </xf>
    <xf numFmtId="0" fontId="10" fillId="0" borderId="11" xfId="0" applyFont="1" applyBorder="1" applyAlignment="1">
      <alignment horizontal="left" vertical="center" wrapText="1"/>
    </xf>
    <xf numFmtId="0" fontId="10" fillId="0" borderId="0" xfId="0" applyFont="1" applyAlignment="1">
      <alignment horizontal="left" vertical="center" wrapText="1"/>
    </xf>
    <xf numFmtId="0" fontId="10" fillId="0" borderId="22" xfId="0" applyFont="1" applyBorder="1" applyAlignment="1">
      <alignment horizontal="center" vertical="center"/>
    </xf>
    <xf numFmtId="0" fontId="10" fillId="5" borderId="1" xfId="0" applyFont="1" applyFill="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3" xfId="0" applyFont="1" applyBorder="1" applyAlignment="1">
      <alignment vertical="center" wrapText="1"/>
    </xf>
    <xf numFmtId="0" fontId="10" fillId="0" borderId="7" xfId="0" applyFont="1" applyBorder="1" applyAlignment="1">
      <alignment vertical="center"/>
    </xf>
    <xf numFmtId="0" fontId="7" fillId="0" borderId="0" xfId="0" applyFont="1" applyAlignment="1">
      <alignment horizontal="center" vertical="center"/>
    </xf>
    <xf numFmtId="0" fontId="10" fillId="0" borderId="30" xfId="0" applyFont="1" applyBorder="1" applyAlignment="1">
      <alignment horizontal="center"/>
    </xf>
    <xf numFmtId="0" fontId="10" fillId="6" borderId="29" xfId="0" applyFont="1" applyFill="1" applyBorder="1" applyAlignment="1">
      <alignment horizontal="center"/>
    </xf>
    <xf numFmtId="0" fontId="10" fillId="0" borderId="11" xfId="0" applyFont="1" applyBorder="1" applyAlignment="1">
      <alignment vertical="center"/>
    </xf>
    <xf numFmtId="0" fontId="10" fillId="0" borderId="14" xfId="0" applyFont="1" applyBorder="1" applyAlignment="1">
      <alignment vertical="center"/>
    </xf>
    <xf numFmtId="0" fontId="10" fillId="0" borderId="57" xfId="0" applyFont="1" applyBorder="1" applyAlignment="1">
      <alignment vertical="center"/>
    </xf>
    <xf numFmtId="0" fontId="10" fillId="0" borderId="86" xfId="0" applyFont="1" applyBorder="1"/>
    <xf numFmtId="0" fontId="10" fillId="0" borderId="20" xfId="0" applyFont="1" applyBorder="1" applyAlignment="1">
      <alignment vertical="center"/>
    </xf>
    <xf numFmtId="0" fontId="10" fillId="0" borderId="24" xfId="0" applyFont="1" applyBorder="1" applyAlignment="1">
      <alignment vertical="center"/>
    </xf>
    <xf numFmtId="0" fontId="10" fillId="0" borderId="0" xfId="0" applyFont="1" applyAlignment="1">
      <alignment horizontal="right" vertical="center"/>
    </xf>
    <xf numFmtId="0" fontId="10" fillId="3" borderId="32" xfId="0" applyFont="1" applyFill="1" applyBorder="1" applyAlignment="1">
      <alignment horizontal="center" vertical="center"/>
    </xf>
    <xf numFmtId="0" fontId="10" fillId="0" borderId="21" xfId="0" applyFont="1" applyBorder="1" applyAlignment="1">
      <alignment vertical="center"/>
    </xf>
    <xf numFmtId="0" fontId="10" fillId="0" borderId="25" xfId="0" applyFont="1" applyBorder="1" applyAlignment="1">
      <alignment vertical="center"/>
    </xf>
    <xf numFmtId="0" fontId="10" fillId="3" borderId="29"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61" xfId="0" applyFont="1" applyBorder="1" applyAlignment="1">
      <alignment horizontal="left" vertical="center"/>
    </xf>
    <xf numFmtId="0" fontId="10" fillId="0" borderId="91" xfId="0" applyFont="1" applyBorder="1" applyAlignment="1">
      <alignment horizontal="center" vertical="center"/>
    </xf>
    <xf numFmtId="0" fontId="10" fillId="0" borderId="28" xfId="0" applyFont="1" applyBorder="1" applyAlignment="1">
      <alignment horizontal="right" vertical="center"/>
    </xf>
    <xf numFmtId="0" fontId="10" fillId="0" borderId="39" xfId="0" applyFont="1" applyBorder="1" applyAlignment="1">
      <alignment vertical="center"/>
    </xf>
    <xf numFmtId="0" fontId="10" fillId="0" borderId="23" xfId="0" applyFont="1" applyBorder="1" applyAlignment="1">
      <alignment vertical="center"/>
    </xf>
    <xf numFmtId="0" fontId="10" fillId="0" borderId="40" xfId="0" applyFont="1" applyBorder="1" applyAlignment="1">
      <alignment vertical="center"/>
    </xf>
    <xf numFmtId="0" fontId="10" fillId="0" borderId="37" xfId="0" applyFont="1" applyBorder="1" applyAlignment="1">
      <alignment vertical="center"/>
    </xf>
    <xf numFmtId="0" fontId="10" fillId="0" borderId="38" xfId="0" applyFont="1" applyBorder="1" applyAlignment="1">
      <alignment vertical="center"/>
    </xf>
    <xf numFmtId="0" fontId="10" fillId="6" borderId="18" xfId="0" applyFont="1" applyFill="1" applyBorder="1" applyAlignment="1">
      <alignment horizontal="center" vertical="center"/>
    </xf>
    <xf numFmtId="0" fontId="10" fillId="6" borderId="32" xfId="0" applyFont="1" applyFill="1" applyBorder="1" applyAlignment="1">
      <alignment horizontal="center" vertical="center"/>
    </xf>
    <xf numFmtId="0" fontId="10" fillId="6" borderId="33" xfId="0" applyFont="1" applyFill="1" applyBorder="1" applyAlignment="1">
      <alignment horizontal="center" vertical="center"/>
    </xf>
    <xf numFmtId="0" fontId="10" fillId="0" borderId="40" xfId="0" applyFont="1" applyBorder="1" applyAlignment="1">
      <alignment horizontal="righ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87" xfId="0" applyFont="1" applyBorder="1" applyAlignment="1">
      <alignment vertical="center"/>
    </xf>
    <xf numFmtId="0" fontId="10" fillId="0" borderId="33" xfId="0" applyFont="1" applyBorder="1" applyAlignment="1">
      <alignment horizontal="center" vertical="center"/>
    </xf>
    <xf numFmtId="49" fontId="10" fillId="0" borderId="127" xfId="0" applyNumberFormat="1" applyFont="1" applyBorder="1" applyAlignment="1">
      <alignment vertical="center" shrinkToFit="1"/>
    </xf>
    <xf numFmtId="49" fontId="10" fillId="0" borderId="84" xfId="0" applyNumberFormat="1" applyFont="1" applyBorder="1" applyAlignment="1">
      <alignment vertical="center" shrinkToFit="1"/>
    </xf>
    <xf numFmtId="0" fontId="10" fillId="0" borderId="53" xfId="0" applyFont="1" applyBorder="1" applyAlignment="1">
      <alignment horizontal="left"/>
    </xf>
    <xf numFmtId="0" fontId="10" fillId="0" borderId="67" xfId="0" applyFont="1" applyBorder="1"/>
    <xf numFmtId="0" fontId="10" fillId="0" borderId="10" xfId="0" applyFont="1" applyBorder="1"/>
    <xf numFmtId="0" fontId="7" fillId="0" borderId="1" xfId="0" applyFont="1" applyBorder="1" applyAlignment="1">
      <alignment horizontal="center"/>
    </xf>
    <xf numFmtId="0" fontId="10" fillId="6" borderId="24" xfId="0" applyFont="1" applyFill="1" applyBorder="1" applyAlignment="1">
      <alignment horizontal="center"/>
    </xf>
    <xf numFmtId="0" fontId="10" fillId="6" borderId="17" xfId="0" applyFont="1" applyFill="1" applyBorder="1" applyAlignment="1">
      <alignment horizontal="center"/>
    </xf>
    <xf numFmtId="0" fontId="10" fillId="6" borderId="32" xfId="0" applyFont="1" applyFill="1" applyBorder="1" applyAlignment="1">
      <alignment horizontal="center"/>
    </xf>
    <xf numFmtId="0" fontId="10" fillId="6" borderId="19" xfId="0" applyFont="1" applyFill="1" applyBorder="1" applyAlignment="1">
      <alignment horizontal="center"/>
    </xf>
    <xf numFmtId="0" fontId="10" fillId="6" borderId="2" xfId="0" applyFont="1" applyFill="1" applyBorder="1" applyAlignment="1">
      <alignment horizontal="center" vertical="top" wrapText="1"/>
    </xf>
    <xf numFmtId="0" fontId="10" fillId="6" borderId="1" xfId="0" applyFont="1" applyFill="1" applyBorder="1" applyAlignment="1">
      <alignment horizontal="center" vertical="top" wrapText="1"/>
    </xf>
    <xf numFmtId="0" fontId="10" fillId="6" borderId="3" xfId="0" applyFont="1" applyFill="1" applyBorder="1" applyAlignment="1">
      <alignment horizontal="center" vertical="top" wrapText="1"/>
    </xf>
    <xf numFmtId="0" fontId="10" fillId="0" borderId="120" xfId="0" applyFont="1" applyBorder="1"/>
    <xf numFmtId="0" fontId="10" fillId="0" borderId="128" xfId="0" applyFont="1" applyBorder="1" applyAlignment="1">
      <alignment horizontal="center" vertical="center"/>
    </xf>
    <xf numFmtId="0" fontId="10" fillId="0" borderId="50" xfId="0" applyFont="1" applyBorder="1" applyAlignment="1">
      <alignment horizontal="left" vertical="center"/>
    </xf>
    <xf numFmtId="0" fontId="10" fillId="0" borderId="36" xfId="0" applyFont="1" applyBorder="1" applyAlignment="1">
      <alignment horizontal="left" vertical="center"/>
    </xf>
    <xf numFmtId="49" fontId="10" fillId="0" borderId="129" xfId="0" applyNumberFormat="1" applyFont="1" applyBorder="1" applyAlignment="1">
      <alignment vertical="center" shrinkToFit="1"/>
    </xf>
    <xf numFmtId="49" fontId="10" fillId="7" borderId="129" xfId="0" applyNumberFormat="1" applyFont="1" applyFill="1" applyBorder="1" applyAlignment="1">
      <alignment vertical="center" shrinkToFit="1"/>
    </xf>
    <xf numFmtId="0" fontId="10" fillId="6" borderId="1" xfId="0" applyFont="1" applyFill="1" applyBorder="1" applyAlignment="1" applyProtection="1">
      <alignment horizontal="left" vertical="top" wrapText="1"/>
      <protection locked="0"/>
    </xf>
    <xf numFmtId="0" fontId="10" fillId="6" borderId="28" xfId="0" applyFont="1" applyFill="1" applyBorder="1" applyAlignment="1" applyProtection="1">
      <alignment horizontal="left" vertical="top" wrapText="1"/>
      <protection locked="0"/>
    </xf>
    <xf numFmtId="0" fontId="7" fillId="0" borderId="131" xfId="0" applyFont="1" applyBorder="1" applyAlignment="1">
      <alignment horizontal="center"/>
    </xf>
    <xf numFmtId="0" fontId="7" fillId="0" borderId="132" xfId="0" applyFont="1" applyBorder="1" applyAlignment="1">
      <alignment horizontal="center"/>
    </xf>
    <xf numFmtId="0" fontId="7" fillId="0" borderId="13" xfId="0" applyFont="1" applyBorder="1" applyAlignment="1">
      <alignment horizontal="center"/>
    </xf>
    <xf numFmtId="0" fontId="10" fillId="0" borderId="16" xfId="0" applyFont="1" applyBorder="1" applyAlignment="1">
      <alignment horizontal="left" vertical="top"/>
    </xf>
    <xf numFmtId="0" fontId="10" fillId="0" borderId="44" xfId="0" applyFont="1" applyBorder="1" applyAlignment="1">
      <alignment horizontal="left"/>
    </xf>
    <xf numFmtId="49" fontId="14" fillId="0" borderId="49" xfId="0" applyNumberFormat="1" applyFont="1" applyBorder="1" applyAlignment="1">
      <alignment vertical="center" shrinkToFit="1"/>
    </xf>
    <xf numFmtId="0" fontId="14" fillId="0" borderId="34" xfId="0" applyFont="1" applyBorder="1" applyAlignment="1">
      <alignment horizontal="left"/>
    </xf>
    <xf numFmtId="49" fontId="10" fillId="0" borderId="84" xfId="0" applyNumberFormat="1" applyFont="1" applyBorder="1" applyAlignment="1">
      <alignment horizontal="left" vertical="center" shrinkToFit="1"/>
    </xf>
    <xf numFmtId="0" fontId="10" fillId="0" borderId="34" xfId="0" applyFont="1" applyBorder="1" applyAlignment="1">
      <alignment horizontal="left" vertical="top" wrapText="1"/>
    </xf>
    <xf numFmtId="49" fontId="10" fillId="0" borderId="7" xfId="0" applyNumberFormat="1" applyFont="1" applyBorder="1" applyAlignment="1">
      <alignment horizontal="left" vertical="center" shrinkToFit="1"/>
    </xf>
    <xf numFmtId="49" fontId="10" fillId="0" borderId="0" xfId="0" applyNumberFormat="1" applyFont="1" applyAlignment="1">
      <alignment horizontal="left" vertical="center" wrapText="1"/>
    </xf>
    <xf numFmtId="0" fontId="10" fillId="0" borderId="49" xfId="0" applyFont="1" applyBorder="1" applyAlignment="1">
      <alignment horizontal="left"/>
    </xf>
    <xf numFmtId="0" fontId="10" fillId="0" borderId="48" xfId="0" applyFont="1" applyBorder="1" applyAlignment="1">
      <alignment horizontal="left"/>
    </xf>
    <xf numFmtId="0" fontId="10" fillId="0" borderId="0" xfId="0" applyFont="1" applyAlignment="1">
      <alignment horizontal="left"/>
    </xf>
    <xf numFmtId="0" fontId="10" fillId="0" borderId="22" xfId="0" applyFont="1" applyBorder="1" applyAlignment="1">
      <alignment horizontal="left" vertical="top" wrapText="1"/>
    </xf>
    <xf numFmtId="49" fontId="10" fillId="0" borderId="16" xfId="0" applyNumberFormat="1" applyFont="1" applyBorder="1" applyAlignment="1">
      <alignment vertical="center" shrinkToFit="1"/>
    </xf>
    <xf numFmtId="49" fontId="10" fillId="0" borderId="0" xfId="0" applyNumberFormat="1" applyFont="1" applyAlignment="1">
      <alignment vertical="center" shrinkToFit="1"/>
    </xf>
    <xf numFmtId="49" fontId="10" fillId="0" borderId="7" xfId="0" applyNumberFormat="1" applyFont="1" applyBorder="1" applyAlignment="1">
      <alignment vertical="center" shrinkToFit="1"/>
    </xf>
    <xf numFmtId="0" fontId="14" fillId="0" borderId="34" xfId="0" applyFont="1" applyBorder="1" applyAlignment="1">
      <alignment horizontal="left" vertical="top" wrapText="1"/>
    </xf>
    <xf numFmtId="0" fontId="14" fillId="0" borderId="49" xfId="0" applyFont="1" applyBorder="1" applyAlignment="1">
      <alignment horizontal="left"/>
    </xf>
    <xf numFmtId="0" fontId="10" fillId="0" borderId="65" xfId="0" applyFont="1" applyBorder="1" applyAlignment="1">
      <alignment horizontal="left"/>
    </xf>
    <xf numFmtId="0" fontId="10" fillId="0" borderId="50" xfId="0" applyFont="1" applyBorder="1" applyAlignment="1">
      <alignment horizontal="left"/>
    </xf>
    <xf numFmtId="0" fontId="10" fillId="0" borderId="52" xfId="0" applyFont="1" applyBorder="1" applyAlignment="1">
      <alignment horizontal="left"/>
    </xf>
    <xf numFmtId="0" fontId="10" fillId="0" borderId="51" xfId="0" applyFont="1" applyBorder="1" applyAlignment="1">
      <alignment horizontal="left"/>
    </xf>
    <xf numFmtId="0" fontId="18" fillId="0" borderId="0" xfId="0" applyFont="1" applyAlignment="1">
      <alignment horizontal="center"/>
    </xf>
    <xf numFmtId="0" fontId="10" fillId="0" borderId="79" xfId="0" applyFont="1" applyBorder="1" applyAlignment="1">
      <alignment horizontal="center" vertical="center"/>
    </xf>
    <xf numFmtId="0" fontId="10" fillId="0" borderId="22" xfId="0" applyFont="1" applyBorder="1" applyAlignment="1">
      <alignment vertical="top" wrapText="1"/>
    </xf>
    <xf numFmtId="0" fontId="10" fillId="0" borderId="84" xfId="0" applyFont="1" applyBorder="1" applyAlignment="1">
      <alignment horizontal="left"/>
    </xf>
    <xf numFmtId="0" fontId="10" fillId="0" borderId="89" xfId="0" applyFont="1" applyBorder="1" applyAlignment="1">
      <alignment horizontal="left"/>
    </xf>
    <xf numFmtId="0" fontId="10" fillId="6" borderId="24" xfId="0" applyFont="1" applyFill="1" applyBorder="1" applyAlignment="1">
      <alignment horizontal="center" vertical="top"/>
    </xf>
    <xf numFmtId="0" fontId="10" fillId="6" borderId="17" xfId="0" applyFont="1" applyFill="1" applyBorder="1" applyAlignment="1">
      <alignment horizontal="center" vertical="top"/>
    </xf>
    <xf numFmtId="0" fontId="10" fillId="6" borderId="32" xfId="0" applyFont="1" applyFill="1" applyBorder="1" applyAlignment="1">
      <alignment horizontal="center" vertical="top"/>
    </xf>
    <xf numFmtId="0" fontId="10" fillId="6" borderId="19" xfId="0" applyFont="1" applyFill="1" applyBorder="1" applyAlignment="1">
      <alignment horizontal="center" vertical="top"/>
    </xf>
    <xf numFmtId="9" fontId="10" fillId="0" borderId="1" xfId="0" applyNumberFormat="1" applyFont="1" applyBorder="1"/>
    <xf numFmtId="0" fontId="10" fillId="0" borderId="78" xfId="0" applyFont="1" applyBorder="1"/>
    <xf numFmtId="0" fontId="10" fillId="0" borderId="0" xfId="0" applyFont="1" applyProtection="1">
      <protection locked="0"/>
    </xf>
    <xf numFmtId="0" fontId="29" fillId="0" borderId="0" xfId="1" applyFont="1" applyAlignment="1" applyProtection="1"/>
    <xf numFmtId="0" fontId="23" fillId="0" borderId="1" xfId="0" applyFont="1" applyBorder="1" applyAlignment="1">
      <alignment horizontal="center"/>
    </xf>
    <xf numFmtId="0" fontId="10" fillId="0" borderId="64" xfId="0" applyFont="1" applyBorder="1"/>
    <xf numFmtId="0" fontId="10" fillId="0" borderId="65" xfId="0" applyFont="1" applyBorder="1"/>
    <xf numFmtId="0" fontId="10" fillId="0" borderId="66" xfId="0" applyFont="1" applyBorder="1"/>
    <xf numFmtId="0" fontId="10" fillId="0" borderId="127" xfId="0" applyFont="1" applyBorder="1"/>
    <xf numFmtId="0" fontId="10" fillId="6" borderId="14" xfId="0" applyFont="1" applyFill="1" applyBorder="1" applyAlignment="1">
      <alignment horizontal="center" vertical="top" wrapText="1"/>
    </xf>
    <xf numFmtId="0" fontId="10" fillId="0" borderId="59" xfId="0" applyFont="1" applyBorder="1"/>
    <xf numFmtId="0" fontId="10" fillId="5" borderId="55" xfId="0" applyFont="1" applyFill="1" applyBorder="1" applyAlignment="1" applyProtection="1">
      <alignment horizontal="center"/>
      <protection locked="0"/>
    </xf>
    <xf numFmtId="0" fontId="10" fillId="11" borderId="34" xfId="0" applyFont="1" applyFill="1" applyBorder="1"/>
    <xf numFmtId="0" fontId="14" fillId="0" borderId="53" xfId="0" applyFont="1" applyBorder="1" applyAlignment="1">
      <alignment horizontal="left"/>
    </xf>
    <xf numFmtId="0" fontId="14" fillId="0" borderId="23" xfId="0" applyFont="1" applyBorder="1"/>
    <xf numFmtId="0" fontId="14" fillId="0" borderId="40" xfId="0" applyFont="1" applyBorder="1"/>
    <xf numFmtId="0" fontId="14" fillId="0" borderId="35" xfId="0" applyFont="1" applyBorder="1"/>
    <xf numFmtId="0" fontId="10" fillId="5" borderId="47" xfId="0" applyFont="1" applyFill="1" applyBorder="1" applyAlignment="1" applyProtection="1">
      <alignment horizontal="center"/>
      <protection locked="0"/>
    </xf>
    <xf numFmtId="0" fontId="10" fillId="6" borderId="29" xfId="0" applyFont="1" applyFill="1" applyBorder="1" applyAlignment="1">
      <alignment horizontal="center" vertical="top" wrapText="1"/>
    </xf>
    <xf numFmtId="49" fontId="10" fillId="11" borderId="86" xfId="0" applyNumberFormat="1" applyFont="1" applyFill="1" applyBorder="1" applyAlignment="1">
      <alignment horizontal="left" vertical="center" shrinkToFit="1"/>
    </xf>
    <xf numFmtId="49" fontId="10" fillId="11" borderId="84" xfId="0" applyNumberFormat="1" applyFont="1" applyFill="1" applyBorder="1" applyAlignment="1">
      <alignment horizontal="left" vertical="center" shrinkToFit="1"/>
    </xf>
    <xf numFmtId="49" fontId="10" fillId="11" borderId="89" xfId="0" applyNumberFormat="1" applyFont="1" applyFill="1" applyBorder="1" applyAlignment="1">
      <alignment horizontal="left" vertical="center" shrinkToFit="1"/>
    </xf>
    <xf numFmtId="0" fontId="10" fillId="0" borderId="50" xfId="0" applyFont="1" applyBorder="1" applyAlignment="1">
      <alignment horizontal="center"/>
    </xf>
    <xf numFmtId="0" fontId="10" fillId="0" borderId="108" xfId="0" applyFont="1" applyBorder="1" applyAlignment="1">
      <alignment horizontal="left" vertical="center"/>
    </xf>
    <xf numFmtId="0" fontId="10" fillId="11" borderId="28" xfId="0" applyFont="1" applyFill="1" applyBorder="1" applyAlignment="1">
      <alignment vertical="center"/>
    </xf>
    <xf numFmtId="0" fontId="10" fillId="11" borderId="28" xfId="0" applyFont="1" applyFill="1" applyBorder="1" applyAlignment="1" applyProtection="1">
      <alignment horizontal="center" vertical="center"/>
      <protection locked="0"/>
    </xf>
    <xf numFmtId="0" fontId="10" fillId="0" borderId="48" xfId="0" applyFont="1" applyBorder="1" applyAlignment="1">
      <alignment horizontal="center"/>
    </xf>
    <xf numFmtId="0" fontId="14" fillId="0" borderId="52" xfId="0" applyFont="1" applyBorder="1"/>
    <xf numFmtId="0" fontId="23" fillId="0" borderId="0" xfId="0" applyFont="1" applyAlignment="1">
      <alignment horizontal="center"/>
    </xf>
    <xf numFmtId="0" fontId="10" fillId="11" borderId="84" xfId="0" applyFont="1" applyFill="1" applyBorder="1"/>
    <xf numFmtId="49" fontId="10" fillId="11" borderId="86" xfId="0" applyNumberFormat="1" applyFont="1" applyFill="1" applyBorder="1" applyAlignment="1">
      <alignment vertical="center" shrinkToFit="1"/>
    </xf>
    <xf numFmtId="49" fontId="10" fillId="11" borderId="84" xfId="0" applyNumberFormat="1" applyFont="1" applyFill="1" applyBorder="1" applyAlignment="1">
      <alignment vertical="center" shrinkToFit="1"/>
    </xf>
    <xf numFmtId="49" fontId="10" fillId="0" borderId="85" xfId="0" applyNumberFormat="1" applyFont="1" applyBorder="1" applyAlignment="1">
      <alignment vertical="center" shrinkToFit="1"/>
    </xf>
    <xf numFmtId="0" fontId="10" fillId="11" borderId="86" xfId="0" applyFont="1" applyFill="1" applyBorder="1" applyProtection="1">
      <protection locked="0"/>
    </xf>
    <xf numFmtId="0" fontId="10" fillId="11" borderId="84" xfId="0" applyFont="1" applyFill="1" applyBorder="1" applyProtection="1">
      <protection locked="0"/>
    </xf>
    <xf numFmtId="0" fontId="10" fillId="11" borderId="86" xfId="0" applyFont="1" applyFill="1" applyBorder="1"/>
    <xf numFmtId="0" fontId="10" fillId="0" borderId="13" xfId="0" applyFont="1" applyBorder="1" applyAlignment="1">
      <alignment horizontal="left"/>
    </xf>
    <xf numFmtId="0" fontId="10" fillId="0" borderId="7" xfId="0" applyFont="1" applyBorder="1" applyAlignment="1">
      <alignment horizontal="left"/>
    </xf>
    <xf numFmtId="0" fontId="10" fillId="0" borderId="105" xfId="0" applyFont="1" applyBorder="1"/>
    <xf numFmtId="2" fontId="12" fillId="0" borderId="3" xfId="0" applyNumberFormat="1" applyFont="1" applyBorder="1" applyAlignment="1">
      <alignment horizontal="right" vertical="center"/>
    </xf>
    <xf numFmtId="176" fontId="12" fillId="0" borderId="3" xfId="0" applyNumberFormat="1" applyFont="1" applyBorder="1" applyAlignment="1">
      <alignment horizontal="right" vertical="center"/>
    </xf>
    <xf numFmtId="176" fontId="12" fillId="0" borderId="2" xfId="0" quotePrefix="1" applyNumberFormat="1" applyFont="1" applyBorder="1" applyAlignment="1">
      <alignment vertical="center"/>
    </xf>
    <xf numFmtId="0" fontId="13" fillId="0" borderId="0" xfId="0" applyFont="1" applyAlignment="1">
      <alignment horizontal="center" vertical="center"/>
    </xf>
    <xf numFmtId="0" fontId="12" fillId="0" borderId="0" xfId="0" applyFont="1" applyAlignment="1">
      <alignment horizontal="left" vertical="center"/>
    </xf>
    <xf numFmtId="0" fontId="12" fillId="0" borderId="42" xfId="0" applyFont="1" applyBorder="1" applyAlignment="1">
      <alignment vertical="center"/>
    </xf>
    <xf numFmtId="0" fontId="12" fillId="0" borderId="77" xfId="0" applyFont="1" applyBorder="1" applyAlignment="1">
      <alignment vertical="center"/>
    </xf>
    <xf numFmtId="2" fontId="12" fillId="0" borderId="81" xfId="0" applyNumberFormat="1" applyFont="1" applyBorder="1" applyAlignment="1">
      <alignment horizontal="right" vertical="center"/>
    </xf>
    <xf numFmtId="0" fontId="10" fillId="11" borderId="28" xfId="0" applyFont="1" applyFill="1" applyBorder="1" applyAlignment="1">
      <alignment horizontal="right"/>
    </xf>
    <xf numFmtId="0" fontId="10" fillId="11" borderId="14" xfId="0" applyFont="1" applyFill="1" applyBorder="1" applyAlignment="1">
      <alignment vertical="center"/>
    </xf>
    <xf numFmtId="0" fontId="10" fillId="11" borderId="0" xfId="0" applyFont="1" applyFill="1" applyAlignment="1">
      <alignment horizontal="left" vertical="center"/>
    </xf>
    <xf numFmtId="0" fontId="10" fillId="11" borderId="0" xfId="0" applyFont="1" applyFill="1" applyAlignment="1">
      <alignment vertical="center"/>
    </xf>
    <xf numFmtId="0" fontId="10" fillId="11" borderId="34" xfId="0" applyFont="1" applyFill="1" applyBorder="1" applyAlignment="1">
      <alignment vertical="center"/>
    </xf>
    <xf numFmtId="0" fontId="10" fillId="0" borderId="24" xfId="0" applyFont="1" applyBorder="1" applyAlignment="1">
      <alignment horizontal="center" vertical="center"/>
    </xf>
    <xf numFmtId="0" fontId="10" fillId="11" borderId="29" xfId="0" applyFont="1" applyFill="1" applyBorder="1" applyAlignment="1">
      <alignment horizontal="center" vertical="center"/>
    </xf>
    <xf numFmtId="0" fontId="10" fillId="5" borderId="103" xfId="0" applyFont="1" applyFill="1" applyBorder="1" applyAlignment="1" applyProtection="1">
      <alignment horizontal="center" vertical="center"/>
      <protection locked="0"/>
    </xf>
    <xf numFmtId="49" fontId="10" fillId="0" borderId="86" xfId="0" applyNumberFormat="1" applyFont="1" applyBorder="1" applyAlignment="1">
      <alignment horizontal="left" vertical="center" shrinkToFit="1"/>
    </xf>
    <xf numFmtId="0" fontId="10" fillId="5" borderId="102" xfId="0" applyFont="1" applyFill="1" applyBorder="1" applyAlignment="1" applyProtection="1">
      <alignment horizontal="center" vertical="center"/>
      <protection locked="0"/>
    </xf>
    <xf numFmtId="49" fontId="14" fillId="11" borderId="86" xfId="0" applyNumberFormat="1" applyFont="1" applyFill="1" applyBorder="1" applyAlignment="1">
      <alignment horizontal="left" vertical="center" shrinkToFit="1"/>
    </xf>
    <xf numFmtId="49" fontId="14" fillId="11" borderId="84" xfId="0" applyNumberFormat="1" applyFont="1" applyFill="1" applyBorder="1" applyAlignment="1">
      <alignment horizontal="left" vertical="center" shrinkToFit="1"/>
    </xf>
    <xf numFmtId="49" fontId="14" fillId="11" borderId="89" xfId="0" applyNumberFormat="1" applyFont="1" applyFill="1" applyBorder="1" applyAlignment="1">
      <alignment horizontal="left" vertical="center" shrinkToFit="1"/>
    </xf>
    <xf numFmtId="0" fontId="10" fillId="5" borderId="2" xfId="0" applyFont="1" applyFill="1" applyBorder="1" applyAlignment="1" applyProtection="1">
      <alignment horizontal="center" vertical="center"/>
      <protection locked="0"/>
    </xf>
    <xf numFmtId="0" fontId="10" fillId="0" borderId="38" xfId="0" applyFont="1" applyBorder="1" applyAlignment="1">
      <alignment horizontal="left" vertical="top" wrapText="1"/>
    </xf>
    <xf numFmtId="0" fontId="10" fillId="0" borderId="104" xfId="0" applyFont="1" applyBorder="1" applyAlignment="1">
      <alignment horizontal="left" vertical="center"/>
    </xf>
    <xf numFmtId="0" fontId="10" fillId="0" borderId="34" xfId="0" applyFont="1" applyBorder="1" applyAlignment="1">
      <alignment horizontal="left" vertical="center"/>
    </xf>
    <xf numFmtId="0" fontId="10" fillId="0" borderId="51" xfId="0" applyFont="1" applyBorder="1" applyAlignment="1">
      <alignment horizontal="left" vertical="center"/>
    </xf>
    <xf numFmtId="0" fontId="10" fillId="11" borderId="86" xfId="0" applyFont="1" applyFill="1" applyBorder="1" applyAlignment="1">
      <alignment horizontal="left"/>
    </xf>
    <xf numFmtId="0" fontId="18" fillId="0" borderId="0" xfId="0" applyFont="1"/>
    <xf numFmtId="0" fontId="23" fillId="0" borderId="1" xfId="0" applyFont="1" applyBorder="1" applyAlignment="1">
      <alignment horizontal="center" vertical="center"/>
    </xf>
    <xf numFmtId="0" fontId="10" fillId="0" borderId="94" xfId="0" applyFont="1" applyBorder="1"/>
    <xf numFmtId="0" fontId="10" fillId="0" borderId="62" xfId="0" applyFont="1" applyBorder="1"/>
    <xf numFmtId="0" fontId="10" fillId="0" borderId="10" xfId="0" applyFont="1" applyBorder="1" applyAlignment="1">
      <alignment vertical="top" wrapText="1"/>
    </xf>
    <xf numFmtId="0" fontId="10" fillId="0" borderId="9" xfId="0" applyFont="1" applyBorder="1"/>
    <xf numFmtId="0" fontId="10" fillId="0" borderId="105" xfId="0" applyFont="1" applyBorder="1" applyAlignment="1">
      <alignment vertical="top" wrapText="1"/>
    </xf>
    <xf numFmtId="49" fontId="10" fillId="6" borderId="62" xfId="0" applyNumberFormat="1" applyFont="1" applyFill="1" applyBorder="1" applyAlignment="1">
      <alignment horizontal="center" vertical="center" wrapText="1"/>
    </xf>
    <xf numFmtId="49" fontId="10" fillId="6" borderId="8" xfId="0" applyNumberFormat="1" applyFont="1" applyFill="1" applyBorder="1" applyAlignment="1">
      <alignment horizontal="center" vertical="center" wrapText="1"/>
    </xf>
    <xf numFmtId="0" fontId="10" fillId="6" borderId="18" xfId="0" applyFont="1" applyFill="1" applyBorder="1" applyAlignment="1">
      <alignment horizontal="center" vertical="top"/>
    </xf>
    <xf numFmtId="0" fontId="10" fillId="6" borderId="8" xfId="0" applyFont="1" applyFill="1" applyBorder="1" applyAlignment="1" applyProtection="1">
      <alignment horizontal="center" vertical="top" wrapText="1"/>
      <protection locked="0"/>
    </xf>
    <xf numFmtId="0" fontId="10" fillId="6" borderId="59" xfId="0" applyFont="1" applyFill="1" applyBorder="1" applyAlignment="1" applyProtection="1">
      <alignment horizontal="center" vertical="top" wrapText="1"/>
      <protection locked="0"/>
    </xf>
    <xf numFmtId="0" fontId="10" fillId="0" borderId="49" xfId="0" applyFont="1" applyBorder="1" applyAlignment="1">
      <alignment horizontal="center"/>
    </xf>
    <xf numFmtId="0" fontId="10" fillId="0" borderId="34" xfId="0" applyFont="1" applyBorder="1" applyAlignment="1">
      <alignment horizontal="left" vertical="center" wrapText="1"/>
    </xf>
    <xf numFmtId="49" fontId="10" fillId="0" borderId="89" xfId="0" applyNumberFormat="1" applyFont="1" applyBorder="1" applyAlignment="1">
      <alignment horizontal="left" vertical="center" shrinkToFit="1"/>
    </xf>
    <xf numFmtId="0" fontId="10" fillId="0" borderId="86" xfId="0" applyFont="1" applyBorder="1" applyAlignment="1">
      <alignment horizontal="left" vertical="center"/>
    </xf>
    <xf numFmtId="0" fontId="10" fillId="0" borderId="84" xfId="0" applyFont="1" applyBorder="1" applyAlignment="1">
      <alignment horizontal="left" vertical="center"/>
    </xf>
    <xf numFmtId="0" fontId="10" fillId="0" borderId="49" xfId="0" applyFont="1" applyBorder="1" applyAlignment="1">
      <alignment horizontal="left" vertical="center"/>
    </xf>
    <xf numFmtId="0" fontId="10" fillId="0" borderId="48" xfId="0" applyFont="1" applyBorder="1" applyAlignment="1">
      <alignment horizontal="left" vertical="center"/>
    </xf>
    <xf numFmtId="0" fontId="10" fillId="0" borderId="52" xfId="0" applyFont="1" applyBorder="1" applyAlignment="1">
      <alignment horizontal="left" vertical="center"/>
    </xf>
    <xf numFmtId="0" fontId="10" fillId="6" borderId="17" xfId="0" applyFont="1" applyFill="1" applyBorder="1" applyAlignment="1">
      <alignment horizontal="center" vertical="center"/>
    </xf>
    <xf numFmtId="49" fontId="14" fillId="0" borderId="84" xfId="0" applyNumberFormat="1" applyFont="1" applyBorder="1" applyAlignment="1">
      <alignment horizontal="left" vertical="center" shrinkToFit="1"/>
    </xf>
    <xf numFmtId="49" fontId="10" fillId="0" borderId="86" xfId="0" applyNumberFormat="1" applyFont="1" applyBorder="1" applyAlignment="1">
      <alignment vertical="center" shrinkToFit="1"/>
    </xf>
    <xf numFmtId="0" fontId="10" fillId="0" borderId="86" xfId="0" applyFont="1" applyBorder="1" applyAlignment="1" applyProtection="1">
      <alignment horizontal="left" vertical="center"/>
      <protection locked="0"/>
    </xf>
    <xf numFmtId="0" fontId="10" fillId="0" borderId="84" xfId="0" applyFont="1" applyBorder="1" applyAlignment="1" applyProtection="1">
      <alignment horizontal="left" vertical="center"/>
      <protection locked="0"/>
    </xf>
    <xf numFmtId="0" fontId="10" fillId="0" borderId="127" xfId="0" applyFont="1" applyBorder="1" applyAlignment="1" applyProtection="1">
      <alignment horizontal="left" vertical="center"/>
      <protection locked="0"/>
    </xf>
    <xf numFmtId="0" fontId="10" fillId="0" borderId="50" xfId="0" applyFont="1" applyBorder="1" applyAlignment="1">
      <alignment horizontal="center" vertical="center"/>
    </xf>
    <xf numFmtId="0" fontId="10" fillId="0" borderId="20" xfId="0" applyFont="1" applyBorder="1" applyAlignment="1">
      <alignment horizontal="distributed" vertical="center"/>
    </xf>
    <xf numFmtId="0" fontId="10" fillId="6" borderId="24" xfId="0" applyFont="1" applyFill="1" applyBorder="1" applyAlignment="1">
      <alignment horizontal="center" vertical="center"/>
    </xf>
    <xf numFmtId="0" fontId="10" fillId="6" borderId="19" xfId="0" applyFont="1" applyFill="1" applyBorder="1" applyAlignment="1">
      <alignment horizontal="center" vertical="center"/>
    </xf>
    <xf numFmtId="0" fontId="10" fillId="6" borderId="29"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54" xfId="0" applyFont="1" applyBorder="1" applyAlignment="1">
      <alignment horizontal="center" vertical="center"/>
    </xf>
    <xf numFmtId="0" fontId="10" fillId="0" borderId="63" xfId="0" applyFont="1" applyBorder="1" applyAlignment="1">
      <alignment vertical="center"/>
    </xf>
    <xf numFmtId="0" fontId="10" fillId="6" borderId="29"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0" borderId="0" xfId="0" applyFont="1" applyAlignment="1">
      <alignment vertical="center" wrapText="1"/>
    </xf>
    <xf numFmtId="0" fontId="10" fillId="0" borderId="22" xfId="0" applyFont="1" applyBorder="1" applyAlignment="1">
      <alignment vertical="center" wrapText="1"/>
    </xf>
    <xf numFmtId="9" fontId="10" fillId="0" borderId="16" xfId="0" applyNumberFormat="1" applyFont="1" applyBorder="1" applyAlignment="1">
      <alignment horizontal="center" vertical="center"/>
    </xf>
    <xf numFmtId="9" fontId="10" fillId="0" borderId="0" xfId="0" applyNumberFormat="1" applyFont="1" applyAlignment="1">
      <alignment horizontal="center" vertical="center"/>
    </xf>
    <xf numFmtId="0" fontId="18" fillId="0" borderId="0" xfId="0" applyFont="1" applyAlignment="1">
      <alignment horizontal="center" vertical="center"/>
    </xf>
    <xf numFmtId="0" fontId="10" fillId="0" borderId="127" xfId="0" applyFont="1" applyBorder="1" applyAlignment="1">
      <alignment vertical="center"/>
    </xf>
    <xf numFmtId="0" fontId="7" fillId="6" borderId="2" xfId="0" applyFont="1" applyFill="1" applyBorder="1" applyAlignment="1">
      <alignment horizontal="center" vertical="center"/>
    </xf>
    <xf numFmtId="0" fontId="23" fillId="0" borderId="28" xfId="0" applyFont="1" applyBorder="1" applyAlignment="1">
      <alignment horizontal="center" vertical="center"/>
    </xf>
    <xf numFmtId="0" fontId="10" fillId="0" borderId="85" xfId="0" applyFont="1" applyBorder="1" applyAlignment="1">
      <alignment horizontal="left" vertical="center"/>
    </xf>
    <xf numFmtId="0" fontId="10" fillId="0" borderId="115" xfId="0" applyFont="1" applyBorder="1" applyAlignment="1">
      <alignment horizontal="left" vertical="center"/>
    </xf>
    <xf numFmtId="0" fontId="10" fillId="0" borderId="114" xfId="0" applyFont="1" applyBorder="1" applyAlignment="1">
      <alignment horizontal="left" vertical="center"/>
    </xf>
    <xf numFmtId="0" fontId="7" fillId="0" borderId="75" xfId="0" applyFont="1" applyBorder="1" applyAlignment="1">
      <alignment horizontal="center" vertical="center"/>
    </xf>
    <xf numFmtId="49" fontId="14" fillId="0" borderId="127" xfId="0" applyNumberFormat="1" applyFont="1" applyBorder="1" applyAlignment="1">
      <alignment vertical="center" shrinkToFit="1"/>
    </xf>
    <xf numFmtId="0" fontId="14" fillId="0" borderId="64" xfId="0" applyFont="1" applyBorder="1" applyAlignment="1">
      <alignment horizontal="left"/>
    </xf>
    <xf numFmtId="0" fontId="14" fillId="0" borderId="48" xfId="0" applyFont="1" applyBorder="1" applyAlignment="1">
      <alignment horizontal="left"/>
    </xf>
    <xf numFmtId="0" fontId="14" fillId="0" borderId="65" xfId="0" applyFont="1" applyBorder="1" applyAlignment="1">
      <alignment horizontal="left"/>
    </xf>
    <xf numFmtId="0" fontId="14" fillId="0" borderId="50" xfId="0" applyFont="1" applyBorder="1" applyAlignment="1">
      <alignment horizontal="left"/>
    </xf>
    <xf numFmtId="0" fontId="14" fillId="0" borderId="66" xfId="0" applyFont="1" applyBorder="1" applyAlignment="1">
      <alignment horizontal="left"/>
    </xf>
    <xf numFmtId="0" fontId="14" fillId="0" borderId="52" xfId="0" applyFont="1" applyBorder="1" applyAlignment="1">
      <alignment horizontal="left"/>
    </xf>
    <xf numFmtId="0" fontId="14" fillId="0" borderId="51" xfId="0" applyFont="1" applyBorder="1" applyAlignment="1">
      <alignment horizontal="left"/>
    </xf>
    <xf numFmtId="0" fontId="14" fillId="0" borderId="43" xfId="0" applyFont="1" applyBorder="1" applyAlignment="1">
      <alignment horizontal="left" vertical="center"/>
    </xf>
    <xf numFmtId="0" fontId="14" fillId="0" borderId="43" xfId="0" applyFont="1" applyBorder="1" applyAlignment="1">
      <alignment vertical="center"/>
    </xf>
    <xf numFmtId="0" fontId="14" fillId="0" borderId="81" xfId="0" applyFont="1" applyBorder="1" applyAlignment="1">
      <alignment vertical="center"/>
    </xf>
    <xf numFmtId="0" fontId="14" fillId="0" borderId="43" xfId="0" applyFont="1" applyBorder="1"/>
    <xf numFmtId="0" fontId="14" fillId="0" borderId="30" xfId="0" applyFont="1" applyBorder="1" applyAlignment="1">
      <alignment vertical="center"/>
    </xf>
    <xf numFmtId="0" fontId="14" fillId="5" borderId="103" xfId="0" applyFont="1" applyFill="1" applyBorder="1" applyAlignment="1" applyProtection="1">
      <alignment horizontal="center" vertical="center"/>
      <protection locked="0"/>
    </xf>
    <xf numFmtId="0" fontId="14" fillId="0" borderId="50" xfId="0" applyFont="1" applyBorder="1" applyAlignment="1">
      <alignment vertical="center"/>
    </xf>
    <xf numFmtId="0" fontId="14" fillId="5" borderId="102" xfId="0" applyFont="1" applyFill="1" applyBorder="1" applyAlignment="1" applyProtection="1">
      <alignment horizontal="center" vertical="center"/>
      <protection locked="0"/>
    </xf>
    <xf numFmtId="0" fontId="14" fillId="0" borderId="51" xfId="0" applyFont="1" applyBorder="1" applyAlignment="1">
      <alignment vertical="center"/>
    </xf>
    <xf numFmtId="0" fontId="10" fillId="0" borderId="5" xfId="0" applyFont="1" applyBorder="1" applyAlignment="1" applyProtection="1">
      <alignment horizontal="left" vertical="center" wrapText="1"/>
      <protection locked="0"/>
    </xf>
    <xf numFmtId="0" fontId="10" fillId="0" borderId="55" xfId="0" applyFont="1" applyBorder="1" applyAlignment="1" applyProtection="1">
      <alignment horizontal="left" vertical="center" wrapText="1"/>
      <protection locked="0"/>
    </xf>
    <xf numFmtId="0" fontId="10" fillId="0" borderId="0" xfId="0" applyFont="1" applyAlignment="1" applyProtection="1">
      <alignment vertical="center"/>
      <protection locked="0"/>
    </xf>
    <xf numFmtId="0" fontId="10" fillId="5" borderId="1" xfId="0" applyFont="1" applyFill="1" applyBorder="1" applyAlignment="1" applyProtection="1">
      <alignment horizontal="center" vertical="top"/>
      <protection locked="0"/>
    </xf>
    <xf numFmtId="0" fontId="10" fillId="0" borderId="13" xfId="0" applyFont="1" applyBorder="1" applyAlignment="1">
      <alignment horizontal="center" vertical="top"/>
    </xf>
    <xf numFmtId="0" fontId="10" fillId="0" borderId="13" xfId="0" applyFont="1" applyBorder="1" applyAlignment="1">
      <alignment vertical="top"/>
    </xf>
    <xf numFmtId="0" fontId="10" fillId="0" borderId="16"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7" borderId="13" xfId="0" applyFont="1" applyFill="1" applyBorder="1" applyAlignment="1" applyProtection="1">
      <alignment horizontal="center" vertical="center"/>
      <protection locked="0"/>
    </xf>
    <xf numFmtId="0" fontId="23" fillId="0" borderId="47" xfId="0" applyFont="1" applyBorder="1" applyAlignment="1">
      <alignment horizontal="center" vertical="center"/>
    </xf>
    <xf numFmtId="0" fontId="10" fillId="0" borderId="36" xfId="0" applyFont="1" applyBorder="1" applyAlignment="1">
      <alignment horizontal="center" vertical="center"/>
    </xf>
    <xf numFmtId="0" fontId="10" fillId="0" borderId="46" xfId="0" applyFont="1" applyBorder="1" applyAlignment="1">
      <alignment vertical="center"/>
    </xf>
    <xf numFmtId="0" fontId="23" fillId="0" borderId="0" xfId="0" applyFont="1" applyAlignment="1">
      <alignment horizontal="center" vertical="center"/>
    </xf>
    <xf numFmtId="0" fontId="10" fillId="6" borderId="14" xfId="0" applyFont="1" applyFill="1" applyBorder="1" applyAlignment="1">
      <alignment horizontal="center" vertical="center" wrapText="1"/>
    </xf>
    <xf numFmtId="0" fontId="10" fillId="5" borderId="103" xfId="0" applyFont="1" applyFill="1" applyBorder="1" applyAlignment="1" applyProtection="1">
      <alignment horizontal="left" vertical="center"/>
      <protection locked="0"/>
    </xf>
    <xf numFmtId="0" fontId="10" fillId="5" borderId="102" xfId="0" applyFont="1" applyFill="1" applyBorder="1" applyAlignment="1" applyProtection="1">
      <alignment horizontal="left" vertical="center"/>
      <protection locked="0"/>
    </xf>
    <xf numFmtId="0" fontId="18" fillId="0" borderId="0" xfId="0" applyFont="1" applyAlignment="1">
      <alignment vertical="center"/>
    </xf>
    <xf numFmtId="0" fontId="10" fillId="0" borderId="48" xfId="0" applyFont="1" applyBorder="1" applyAlignment="1">
      <alignment horizontal="center" vertical="center"/>
    </xf>
    <xf numFmtId="0" fontId="10" fillId="0" borderId="19" xfId="0" applyFont="1" applyBorder="1" applyAlignment="1">
      <alignment horizontal="center" vertical="center"/>
    </xf>
    <xf numFmtId="0" fontId="10" fillId="6" borderId="3" xfId="0" applyFont="1" applyFill="1" applyBorder="1" applyAlignment="1">
      <alignment horizontal="left" vertical="top" wrapText="1"/>
    </xf>
    <xf numFmtId="0" fontId="10" fillId="6" borderId="29" xfId="0" applyFont="1" applyFill="1" applyBorder="1" applyAlignment="1">
      <alignment horizontal="left" vertical="top" wrapText="1"/>
    </xf>
    <xf numFmtId="0" fontId="10" fillId="6" borderId="2" xfId="0" applyFont="1" applyFill="1" applyBorder="1" applyAlignment="1">
      <alignment horizontal="left" vertical="top" wrapText="1"/>
    </xf>
    <xf numFmtId="0" fontId="10" fillId="6" borderId="1" xfId="0" applyFont="1" applyFill="1" applyBorder="1" applyAlignment="1">
      <alignment horizontal="left" vertical="top" wrapText="1"/>
    </xf>
    <xf numFmtId="0" fontId="10" fillId="0" borderId="81" xfId="0" applyFont="1" applyBorder="1" applyAlignment="1">
      <alignment vertical="center"/>
    </xf>
    <xf numFmtId="9" fontId="10" fillId="0" borderId="47" xfId="0" applyNumberFormat="1" applyFont="1" applyBorder="1" applyAlignment="1">
      <alignment horizontal="center" vertical="center"/>
    </xf>
    <xf numFmtId="0" fontId="10" fillId="0" borderId="45" xfId="0" applyFont="1" applyBorder="1" applyAlignment="1">
      <alignment vertical="center"/>
    </xf>
    <xf numFmtId="0" fontId="10" fillId="0" borderId="19" xfId="0" applyFont="1" applyBorder="1" applyAlignment="1">
      <alignment vertical="center"/>
    </xf>
    <xf numFmtId="0" fontId="10" fillId="0" borderId="58" xfId="0" applyFont="1" applyBorder="1" applyAlignment="1">
      <alignment vertical="center"/>
    </xf>
    <xf numFmtId="0" fontId="10" fillId="0" borderId="4"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horizontal="center" vertical="center"/>
    </xf>
    <xf numFmtId="0" fontId="10" fillId="0" borderId="45" xfId="0" applyFont="1" applyBorder="1" applyAlignment="1">
      <alignment horizontal="center" vertical="center"/>
    </xf>
    <xf numFmtId="0" fontId="10" fillId="5" borderId="42" xfId="0" applyFont="1" applyFill="1" applyBorder="1" applyAlignment="1" applyProtection="1">
      <alignment horizontal="center" vertical="center"/>
      <protection locked="0"/>
    </xf>
    <xf numFmtId="0" fontId="10" fillId="0" borderId="92" xfId="0" applyFont="1" applyBorder="1" applyAlignment="1">
      <alignment vertical="center"/>
    </xf>
    <xf numFmtId="49" fontId="10" fillId="0" borderId="27" xfId="0" applyNumberFormat="1" applyFont="1" applyBorder="1" applyAlignment="1">
      <alignment vertical="center" wrapText="1"/>
    </xf>
    <xf numFmtId="0" fontId="7" fillId="0" borderId="3" xfId="0" applyFont="1" applyBorder="1" applyAlignment="1">
      <alignment horizontal="center" vertical="center"/>
    </xf>
    <xf numFmtId="0" fontId="10" fillId="0" borderId="3" xfId="0" applyFont="1" applyBorder="1" applyAlignment="1">
      <alignment horizontal="center" vertical="center"/>
    </xf>
    <xf numFmtId="0" fontId="10" fillId="0" borderId="92" xfId="0" applyFont="1" applyBorder="1" applyAlignment="1">
      <alignment horizontal="right" vertical="center"/>
    </xf>
    <xf numFmtId="0" fontId="10" fillId="0" borderId="42" xfId="0" applyFont="1" applyBorder="1" applyAlignment="1">
      <alignment vertical="center"/>
    </xf>
    <xf numFmtId="0" fontId="10" fillId="0" borderId="22" xfId="0" applyFont="1" applyBorder="1" applyAlignment="1">
      <alignment horizontal="right" vertical="center"/>
    </xf>
    <xf numFmtId="0" fontId="10" fillId="0" borderId="67" xfId="0" applyFont="1" applyBorder="1" applyAlignment="1">
      <alignment vertical="center"/>
    </xf>
    <xf numFmtId="0" fontId="10" fillId="5" borderId="67" xfId="0" applyFont="1" applyFill="1" applyBorder="1" applyAlignment="1" applyProtection="1">
      <alignment horizontal="center" vertical="center"/>
      <protection locked="0"/>
    </xf>
    <xf numFmtId="49" fontId="10" fillId="0" borderId="27" xfId="0" applyNumberFormat="1" applyFont="1" applyBorder="1" applyAlignment="1">
      <alignment horizontal="left" vertical="center" wrapText="1"/>
    </xf>
    <xf numFmtId="0" fontId="10" fillId="0" borderId="42" xfId="0" applyFont="1" applyBorder="1" applyAlignment="1">
      <alignment horizontal="center" vertical="center"/>
    </xf>
    <xf numFmtId="0" fontId="10" fillId="0" borderId="94" xfId="0" applyFont="1" applyBorder="1" applyAlignment="1">
      <alignment horizontal="right" vertical="center"/>
    </xf>
    <xf numFmtId="49" fontId="10" fillId="0" borderId="10"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0" fontId="10" fillId="0" borderId="67" xfId="0" applyFont="1" applyBorder="1" applyAlignment="1">
      <alignment horizontal="center" vertical="center"/>
    </xf>
    <xf numFmtId="0" fontId="10" fillId="0" borderId="6" xfId="0" applyFont="1" applyBorder="1" applyAlignment="1">
      <alignment vertical="center"/>
    </xf>
    <xf numFmtId="0" fontId="10" fillId="0" borderId="94" xfId="0" applyFont="1" applyBorder="1" applyAlignment="1">
      <alignment horizontal="left" vertical="center"/>
    </xf>
    <xf numFmtId="0" fontId="10" fillId="0" borderId="93" xfId="0" applyFont="1" applyBorder="1" applyAlignment="1">
      <alignment horizontal="center" vertical="center"/>
    </xf>
    <xf numFmtId="0" fontId="10" fillId="0" borderId="130" xfId="0" applyFont="1" applyBorder="1" applyAlignment="1">
      <alignment horizontal="right" vertical="center"/>
    </xf>
    <xf numFmtId="180" fontId="23" fillId="0" borderId="76" xfId="0" applyNumberFormat="1" applyFont="1" applyBorder="1" applyAlignment="1">
      <alignment horizontal="left"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120" xfId="0" applyFont="1" applyBorder="1" applyAlignment="1">
      <alignment horizontal="left" vertical="top" wrapText="1"/>
    </xf>
    <xf numFmtId="0" fontId="10" fillId="7" borderId="13" xfId="0" applyFont="1" applyFill="1" applyBorder="1" applyAlignment="1">
      <alignment horizontal="center" vertical="center"/>
    </xf>
    <xf numFmtId="0" fontId="10" fillId="7" borderId="16" xfId="0" applyFont="1" applyFill="1" applyBorder="1" applyAlignment="1" applyProtection="1">
      <alignment horizontal="center" vertical="center"/>
      <protection locked="0"/>
    </xf>
    <xf numFmtId="0" fontId="10" fillId="7" borderId="0" xfId="0" applyFont="1" applyFill="1" applyAlignment="1" applyProtection="1">
      <alignment horizontal="center" vertical="center"/>
      <protection locked="0"/>
    </xf>
    <xf numFmtId="0" fontId="10" fillId="7" borderId="53" xfId="0" applyFont="1" applyFill="1" applyBorder="1" applyAlignment="1" applyProtection="1">
      <alignment horizontal="center" vertical="center"/>
      <protection locked="0"/>
    </xf>
    <xf numFmtId="0" fontId="10" fillId="11" borderId="59" xfId="0" applyFont="1" applyFill="1" applyBorder="1"/>
    <xf numFmtId="0" fontId="14" fillId="0" borderId="0" xfId="3" applyFont="1" applyAlignment="1">
      <alignment vertical="center"/>
    </xf>
    <xf numFmtId="0" fontId="14" fillId="0" borderId="0" xfId="3" applyFont="1" applyAlignment="1" applyProtection="1">
      <alignment vertical="center"/>
      <protection locked="0"/>
    </xf>
    <xf numFmtId="0" fontId="31" fillId="0" borderId="0" xfId="3" applyFont="1" applyAlignment="1" applyProtection="1">
      <alignment vertical="center"/>
      <protection locked="0"/>
    </xf>
    <xf numFmtId="0" fontId="10" fillId="0" borderId="0" xfId="3" applyFont="1" applyAlignment="1" applyProtection="1">
      <alignment vertical="center"/>
      <protection locked="0"/>
    </xf>
    <xf numFmtId="0" fontId="15" fillId="0" borderId="0" xfId="3" applyFont="1" applyAlignment="1" applyProtection="1">
      <alignment vertical="center"/>
      <protection locked="0"/>
    </xf>
    <xf numFmtId="0" fontId="10" fillId="0" borderId="146" xfId="0" applyFont="1" applyBorder="1" applyAlignment="1">
      <alignment horizontal="left" vertical="center"/>
    </xf>
    <xf numFmtId="0" fontId="10" fillId="0" borderId="34" xfId="0" applyFont="1" applyBorder="1" applyAlignment="1">
      <alignment vertical="center" wrapText="1"/>
    </xf>
    <xf numFmtId="0" fontId="10" fillId="6" borderId="17" xfId="0" applyFont="1" applyFill="1" applyBorder="1" applyAlignment="1" applyProtection="1">
      <alignment horizontal="center"/>
      <protection locked="0"/>
    </xf>
    <xf numFmtId="0" fontId="10" fillId="6" borderId="2" xfId="0" applyFont="1" applyFill="1" applyBorder="1" applyAlignment="1" applyProtection="1">
      <alignment horizontal="center"/>
      <protection locked="0"/>
    </xf>
    <xf numFmtId="0" fontId="10" fillId="9" borderId="29" xfId="0" applyFont="1" applyFill="1" applyBorder="1" applyAlignment="1" applyProtection="1">
      <alignment horizontal="center" vertical="center"/>
      <protection locked="0"/>
    </xf>
    <xf numFmtId="0" fontId="10" fillId="0" borderId="88" xfId="0" applyFont="1" applyBorder="1" applyAlignment="1">
      <alignment vertical="center"/>
    </xf>
    <xf numFmtId="0" fontId="16" fillId="0" borderId="84" xfId="0" applyFont="1" applyBorder="1" applyAlignment="1">
      <alignment vertical="center"/>
    </xf>
    <xf numFmtId="0" fontId="10" fillId="0" borderId="124" xfId="0" applyFont="1" applyBorder="1" applyAlignment="1">
      <alignment vertical="center"/>
    </xf>
    <xf numFmtId="0" fontId="10" fillId="0" borderId="125" xfId="0" applyFont="1" applyBorder="1" applyAlignment="1">
      <alignment vertical="center"/>
    </xf>
    <xf numFmtId="0" fontId="10" fillId="0" borderId="126" xfId="0" applyFont="1" applyBorder="1" applyAlignment="1">
      <alignment vertical="center"/>
    </xf>
    <xf numFmtId="0" fontId="10" fillId="0" borderId="117" xfId="0" applyFont="1" applyBorder="1" applyAlignment="1">
      <alignment vertical="center"/>
    </xf>
    <xf numFmtId="0" fontId="10" fillId="0" borderId="118" xfId="0" applyFont="1" applyBorder="1" applyAlignment="1">
      <alignment vertical="center"/>
    </xf>
    <xf numFmtId="0" fontId="10" fillId="0" borderId="116" xfId="0" applyFont="1" applyBorder="1" applyAlignment="1">
      <alignment vertical="center"/>
    </xf>
    <xf numFmtId="0" fontId="10" fillId="11" borderId="29" xfId="0" applyFont="1" applyFill="1" applyBorder="1" applyAlignment="1">
      <alignment vertical="center"/>
    </xf>
    <xf numFmtId="0" fontId="10" fillId="0" borderId="29" xfId="0" applyFont="1" applyBorder="1" applyAlignment="1">
      <alignment horizontal="center" vertical="center"/>
    </xf>
    <xf numFmtId="0" fontId="10" fillId="7" borderId="125" xfId="0" applyFont="1" applyFill="1" applyBorder="1" applyAlignment="1">
      <alignment horizontal="left" vertical="center"/>
    </xf>
    <xf numFmtId="0" fontId="10" fillId="7" borderId="125" xfId="0" applyFont="1" applyFill="1" applyBorder="1" applyAlignment="1" applyProtection="1">
      <alignment horizontal="left" vertical="center"/>
      <protection locked="0"/>
    </xf>
    <xf numFmtId="0" fontId="10" fillId="0" borderId="30" xfId="0" applyFont="1" applyBorder="1" applyAlignment="1">
      <alignment horizontal="center" vertical="center"/>
    </xf>
    <xf numFmtId="0" fontId="10" fillId="0" borderId="44" xfId="0" applyFont="1" applyBorder="1" applyAlignment="1">
      <alignment vertical="center"/>
    </xf>
    <xf numFmtId="0" fontId="10" fillId="0" borderId="69" xfId="0" applyFont="1" applyBorder="1" applyAlignment="1">
      <alignment vertical="center"/>
    </xf>
    <xf numFmtId="0" fontId="10" fillId="0" borderId="41" xfId="0" applyFont="1" applyBorder="1" applyAlignment="1">
      <alignment vertical="center"/>
    </xf>
    <xf numFmtId="0" fontId="10" fillId="0" borderId="43" xfId="0" applyFont="1" applyBorder="1" applyAlignment="1">
      <alignment horizontal="right" vertical="center"/>
    </xf>
    <xf numFmtId="49" fontId="10" fillId="10" borderId="129" xfId="0" applyNumberFormat="1" applyFont="1" applyFill="1" applyBorder="1" applyAlignment="1" applyProtection="1">
      <alignment vertical="center" shrinkToFit="1"/>
      <protection locked="0"/>
    </xf>
    <xf numFmtId="0" fontId="10" fillId="10" borderId="10" xfId="0" applyFont="1" applyFill="1" applyBorder="1" applyAlignment="1" applyProtection="1">
      <alignment vertical="center"/>
      <protection locked="0"/>
    </xf>
    <xf numFmtId="0" fontId="10" fillId="0" borderId="28" xfId="0" applyFont="1" applyBorder="1" applyProtection="1">
      <protection locked="0"/>
    </xf>
    <xf numFmtId="0" fontId="10" fillId="0" borderId="121" xfId="0" applyFont="1" applyBorder="1" applyAlignment="1">
      <alignment horizontal="center" vertical="center" wrapText="1"/>
    </xf>
    <xf numFmtId="0" fontId="23" fillId="0" borderId="26" xfId="0" applyFont="1" applyBorder="1" applyAlignment="1">
      <alignment horizontal="right" vertical="center"/>
    </xf>
    <xf numFmtId="0" fontId="34" fillId="0" borderId="26" xfId="0" applyFont="1" applyBorder="1" applyAlignment="1">
      <alignment horizontal="right" vertical="center"/>
    </xf>
    <xf numFmtId="0" fontId="10" fillId="0" borderId="104" xfId="0" applyFont="1" applyBorder="1" applyAlignment="1">
      <alignment horizontal="center" vertical="center" wrapText="1"/>
    </xf>
    <xf numFmtId="0" fontId="10" fillId="5" borderId="4" xfId="0" applyFont="1" applyFill="1" applyBorder="1" applyAlignment="1" applyProtection="1">
      <alignment horizontal="center" vertical="center"/>
      <protection locked="0"/>
    </xf>
    <xf numFmtId="0" fontId="34" fillId="0" borderId="16" xfId="0" applyFont="1" applyBorder="1" applyAlignment="1">
      <alignment horizontal="right" vertical="center"/>
    </xf>
    <xf numFmtId="0" fontId="36" fillId="0" borderId="0" xfId="7" applyFont="1">
      <alignment vertical="center"/>
    </xf>
    <xf numFmtId="0" fontId="36" fillId="0" borderId="0" xfId="7" applyFont="1" applyAlignment="1">
      <alignment horizontal="center" vertical="center"/>
    </xf>
    <xf numFmtId="0" fontId="37" fillId="0" borderId="141" xfId="7" applyFont="1" applyBorder="1">
      <alignment vertical="center"/>
    </xf>
    <xf numFmtId="0" fontId="37" fillId="0" borderId="0" xfId="7" applyFont="1">
      <alignment vertical="center"/>
    </xf>
    <xf numFmtId="0" fontId="37" fillId="0" borderId="144" xfId="7" applyFont="1" applyBorder="1">
      <alignment vertical="center"/>
    </xf>
    <xf numFmtId="0" fontId="36" fillId="0" borderId="0" xfId="7" applyFont="1" applyAlignment="1">
      <alignment horizontal="right" vertical="center"/>
    </xf>
    <xf numFmtId="0" fontId="36" fillId="0" borderId="0" xfId="7" applyFont="1" applyAlignment="1">
      <alignment horizontal="left" vertical="center"/>
    </xf>
    <xf numFmtId="0" fontId="40" fillId="0" borderId="0" xfId="7" applyFont="1" applyAlignment="1">
      <alignment horizontal="center" vertical="center"/>
    </xf>
    <xf numFmtId="49" fontId="36" fillId="0" borderId="0" xfId="8" applyNumberFormat="1" applyFont="1">
      <alignment vertical="center"/>
    </xf>
    <xf numFmtId="0" fontId="40" fillId="0" borderId="0" xfId="7" applyFont="1">
      <alignment vertical="center"/>
    </xf>
    <xf numFmtId="0" fontId="36" fillId="0" borderId="0" xfId="4" applyFont="1" applyAlignment="1">
      <alignment vertical="center"/>
    </xf>
    <xf numFmtId="0" fontId="40" fillId="0" borderId="0" xfId="4" applyFont="1" applyAlignment="1">
      <alignment vertical="center"/>
    </xf>
    <xf numFmtId="187" fontId="36" fillId="10" borderId="147" xfId="7" applyNumberFormat="1" applyFont="1" applyFill="1" applyBorder="1" applyAlignment="1">
      <alignment horizontal="center" vertical="center"/>
    </xf>
    <xf numFmtId="0" fontId="36" fillId="10" borderId="148" xfId="7" applyFont="1" applyFill="1" applyBorder="1" applyAlignment="1">
      <alignment horizontal="center" vertical="center"/>
    </xf>
    <xf numFmtId="0" fontId="36" fillId="0" borderId="0" xfId="4" applyFont="1" applyAlignment="1">
      <alignment horizontal="right" vertical="center"/>
    </xf>
    <xf numFmtId="0" fontId="37" fillId="0" borderId="158" xfId="7" applyFont="1" applyBorder="1" applyAlignment="1">
      <alignment horizontal="center" vertical="center"/>
    </xf>
    <xf numFmtId="0" fontId="37" fillId="0" borderId="161" xfId="7" applyFont="1" applyBorder="1" applyAlignment="1">
      <alignment horizontal="center" vertical="center"/>
    </xf>
    <xf numFmtId="0" fontId="40" fillId="0" borderId="13" xfId="7" applyFont="1" applyBorder="1">
      <alignment vertical="center"/>
    </xf>
    <xf numFmtId="0" fontId="40" fillId="0" borderId="7" xfId="7" applyFont="1" applyBorder="1">
      <alignment vertical="center"/>
    </xf>
    <xf numFmtId="0" fontId="40" fillId="0" borderId="10" xfId="7" applyFont="1" applyBorder="1">
      <alignment vertical="center"/>
    </xf>
    <xf numFmtId="0" fontId="40" fillId="0" borderId="78" xfId="7" applyFont="1" applyBorder="1">
      <alignment vertical="center"/>
    </xf>
    <xf numFmtId="0" fontId="40" fillId="0" borderId="11" xfId="7" applyFont="1" applyBorder="1">
      <alignment vertical="center"/>
    </xf>
    <xf numFmtId="0" fontId="40" fillId="0" borderId="12" xfId="7" applyFont="1" applyBorder="1">
      <alignment vertical="center"/>
    </xf>
    <xf numFmtId="0" fontId="40" fillId="0" borderId="36" xfId="7" applyFont="1" applyBorder="1">
      <alignment vertical="center"/>
    </xf>
    <xf numFmtId="0" fontId="40" fillId="0" borderId="46" xfId="7" applyFont="1" applyBorder="1">
      <alignment vertical="center"/>
    </xf>
    <xf numFmtId="56" fontId="36" fillId="0" borderId="0" xfId="7" quotePrefix="1" applyNumberFormat="1" applyFont="1">
      <alignment vertical="center"/>
    </xf>
    <xf numFmtId="0" fontId="40" fillId="0" borderId="37" xfId="7" applyFont="1" applyBorder="1">
      <alignment vertical="center"/>
    </xf>
    <xf numFmtId="0" fontId="40" fillId="0" borderId="36" xfId="7" applyFont="1" applyBorder="1" applyAlignment="1">
      <alignment horizontal="center" vertical="top" textRotation="255" wrapText="1"/>
    </xf>
    <xf numFmtId="0" fontId="40" fillId="0" borderId="36" xfId="7" applyFont="1" applyBorder="1" applyAlignment="1">
      <alignment vertical="top" textRotation="255" wrapText="1"/>
    </xf>
    <xf numFmtId="0" fontId="40" fillId="0" borderId="36" xfId="7" applyFont="1" applyBorder="1" applyAlignment="1">
      <alignment vertical="top" wrapText="1"/>
    </xf>
    <xf numFmtId="0" fontId="37" fillId="0" borderId="141" xfId="7" applyFont="1" applyBorder="1" applyAlignment="1">
      <alignment horizontal="right" vertical="center"/>
    </xf>
    <xf numFmtId="9" fontId="0" fillId="0" borderId="1" xfId="0" applyNumberFormat="1" applyBorder="1" applyAlignment="1">
      <alignment horizontal="center" wrapText="1"/>
    </xf>
    <xf numFmtId="0" fontId="36" fillId="0" borderId="0" xfId="7" applyFont="1" applyAlignment="1">
      <alignment horizontal="left" vertical="top"/>
    </xf>
    <xf numFmtId="0" fontId="10" fillId="6" borderId="28" xfId="0" applyFont="1" applyFill="1" applyBorder="1" applyAlignment="1">
      <alignment horizontal="center" vertical="center"/>
    </xf>
    <xf numFmtId="0" fontId="12" fillId="2" borderId="3" xfId="0" applyFont="1" applyFill="1" applyBorder="1" applyAlignment="1">
      <alignment horizontal="right" vertical="center"/>
    </xf>
    <xf numFmtId="176" fontId="12" fillId="0" borderId="14" xfId="0" applyNumberFormat="1" applyFont="1" applyBorder="1" applyAlignment="1">
      <alignment horizontal="right" vertical="center"/>
    </xf>
    <xf numFmtId="176" fontId="0" fillId="0" borderId="1" xfId="0" applyNumberFormat="1" applyBorder="1" applyAlignment="1" applyProtection="1">
      <alignment horizontal="center"/>
      <protection locked="0"/>
    </xf>
    <xf numFmtId="188" fontId="12" fillId="0" borderId="2" xfId="2" applyNumberFormat="1" applyFont="1" applyBorder="1" applyAlignment="1">
      <alignment horizontal="right" vertical="center"/>
    </xf>
    <xf numFmtId="0" fontId="37" fillId="7" borderId="36" xfId="7" applyFont="1" applyFill="1" applyBorder="1" applyAlignment="1" applyProtection="1">
      <alignment horizontal="center" vertical="center"/>
      <protection locked="0"/>
    </xf>
    <xf numFmtId="0" fontId="40" fillId="7" borderId="36" xfId="7" applyFont="1" applyFill="1" applyBorder="1" applyAlignment="1" applyProtection="1">
      <alignment horizontal="center" vertical="center"/>
      <protection locked="0"/>
    </xf>
    <xf numFmtId="0" fontId="40" fillId="7" borderId="36" xfId="7" applyFont="1" applyFill="1" applyBorder="1" applyAlignment="1" applyProtection="1">
      <alignment vertical="top"/>
      <protection locked="0"/>
    </xf>
    <xf numFmtId="56" fontId="36" fillId="0" borderId="36" xfId="7" quotePrefix="1" applyNumberFormat="1" applyFont="1" applyBorder="1" applyProtection="1">
      <alignment vertical="center"/>
      <protection locked="0"/>
    </xf>
    <xf numFmtId="0" fontId="37" fillId="0" borderId="100" xfId="7" applyFont="1" applyBorder="1" applyAlignment="1" applyProtection="1">
      <alignment horizontal="center" vertical="center"/>
      <protection locked="0"/>
    </xf>
    <xf numFmtId="0" fontId="37" fillId="0" borderId="101" xfId="7" applyFont="1" applyBorder="1" applyAlignment="1" applyProtection="1">
      <alignment horizontal="center" vertical="center"/>
      <protection locked="0"/>
    </xf>
    <xf numFmtId="9" fontId="10" fillId="0" borderId="1" xfId="0" applyNumberFormat="1" applyFont="1" applyBorder="1" applyAlignment="1">
      <alignment horizontal="center" vertical="center"/>
    </xf>
    <xf numFmtId="9" fontId="25" fillId="0" borderId="1" xfId="0" applyNumberFormat="1" applyFont="1" applyBorder="1" applyAlignment="1">
      <alignment horizontal="center" vertical="center" wrapText="1"/>
    </xf>
    <xf numFmtId="9" fontId="0" fillId="0" borderId="8" xfId="0" applyNumberFormat="1" applyBorder="1" applyAlignment="1">
      <alignment horizontal="center" vertical="center"/>
    </xf>
    <xf numFmtId="9" fontId="25" fillId="0" borderId="1" xfId="0" applyNumberFormat="1" applyFont="1" applyBorder="1" applyAlignment="1">
      <alignment horizontal="center" vertical="center"/>
    </xf>
    <xf numFmtId="9" fontId="0" fillId="0" borderId="1" xfId="0" applyNumberFormat="1" applyBorder="1" applyAlignment="1">
      <alignment horizontal="center" vertical="center"/>
    </xf>
    <xf numFmtId="9" fontId="0" fillId="0" borderId="1" xfId="0" quotePrefix="1" applyNumberFormat="1" applyBorder="1" applyAlignment="1">
      <alignment horizontal="center" vertical="center"/>
    </xf>
    <xf numFmtId="0" fontId="14" fillId="5" borderId="28" xfId="0" applyFont="1" applyFill="1" applyBorder="1" applyAlignment="1" applyProtection="1">
      <alignment horizontal="center" vertical="center"/>
      <protection locked="0"/>
    </xf>
    <xf numFmtId="176" fontId="12" fillId="0" borderId="2" xfId="0" applyNumberFormat="1" applyFont="1" applyBorder="1" applyAlignment="1">
      <alignment horizontal="right" vertical="center"/>
    </xf>
    <xf numFmtId="0" fontId="40" fillId="0" borderId="13" xfId="7" applyFont="1" applyBorder="1" applyAlignment="1">
      <alignment vertical="top" wrapText="1"/>
    </xf>
    <xf numFmtId="0" fontId="40" fillId="0" borderId="7" xfId="7" applyFont="1" applyBorder="1" applyAlignment="1">
      <alignment vertical="top" wrapText="1"/>
    </xf>
    <xf numFmtId="0" fontId="36" fillId="0" borderId="0" xfId="4" applyFont="1" applyAlignment="1">
      <alignment horizontal="left" vertical="center" wrapText="1"/>
    </xf>
    <xf numFmtId="0" fontId="43" fillId="0" borderId="53" xfId="0" applyFont="1" applyBorder="1" applyAlignment="1">
      <alignment vertical="center"/>
    </xf>
    <xf numFmtId="0" fontId="43" fillId="0" borderId="16" xfId="0" applyFont="1" applyBorder="1" applyAlignment="1">
      <alignment vertical="center"/>
    </xf>
    <xf numFmtId="0" fontId="46" fillId="0" borderId="0" xfId="7" applyFont="1">
      <alignment vertical="center"/>
    </xf>
    <xf numFmtId="187" fontId="47" fillId="10" borderId="162" xfId="7" applyNumberFormat="1" applyFont="1" applyFill="1" applyBorder="1" applyAlignment="1" applyProtection="1">
      <alignment horizontal="center" vertical="center"/>
      <protection locked="0"/>
    </xf>
    <xf numFmtId="0" fontId="47" fillId="10" borderId="163" xfId="7" applyFont="1" applyFill="1" applyBorder="1" applyAlignment="1" applyProtection="1">
      <alignment horizontal="center" vertical="center"/>
      <protection locked="0"/>
    </xf>
    <xf numFmtId="187" fontId="47" fillId="10" borderId="149" xfId="7" applyNumberFormat="1" applyFont="1" applyFill="1" applyBorder="1" applyAlignment="1" applyProtection="1">
      <alignment horizontal="center" vertical="center"/>
      <protection locked="0"/>
    </xf>
    <xf numFmtId="0" fontId="47" fillId="10" borderId="164" xfId="7" applyFont="1" applyFill="1" applyBorder="1" applyAlignment="1" applyProtection="1">
      <alignment horizontal="center" vertical="center"/>
      <protection locked="0"/>
    </xf>
    <xf numFmtId="0" fontId="47" fillId="10" borderId="165" xfId="7" applyFont="1" applyFill="1" applyBorder="1" applyAlignment="1" applyProtection="1">
      <alignment horizontal="center" vertical="center"/>
      <protection locked="0"/>
    </xf>
    <xf numFmtId="187" fontId="47" fillId="10" borderId="147" xfId="7" applyNumberFormat="1" applyFont="1" applyFill="1" applyBorder="1" applyAlignment="1" applyProtection="1">
      <alignment horizontal="center" vertical="center"/>
      <protection locked="0"/>
    </xf>
    <xf numFmtId="0" fontId="47" fillId="10" borderId="148" xfId="7" applyFont="1" applyFill="1" applyBorder="1" applyAlignment="1" applyProtection="1">
      <alignment horizontal="center" vertical="center"/>
      <protection locked="0"/>
    </xf>
    <xf numFmtId="187" fontId="47" fillId="10" borderId="165" xfId="7" applyNumberFormat="1" applyFont="1" applyFill="1" applyBorder="1" applyAlignment="1" applyProtection="1">
      <alignment horizontal="center" vertical="center"/>
      <protection locked="0"/>
    </xf>
    <xf numFmtId="0" fontId="47" fillId="10" borderId="178" xfId="7" applyFont="1" applyFill="1" applyBorder="1" applyAlignment="1" applyProtection="1">
      <alignment horizontal="center" vertical="center"/>
      <protection locked="0"/>
    </xf>
    <xf numFmtId="0" fontId="47" fillId="10" borderId="155" xfId="7" applyFont="1" applyFill="1" applyBorder="1" applyAlignment="1" applyProtection="1">
      <alignment horizontal="center" vertical="center"/>
      <protection locked="0"/>
    </xf>
    <xf numFmtId="187" fontId="47" fillId="10" borderId="158" xfId="7" applyNumberFormat="1" applyFont="1" applyFill="1" applyBorder="1" applyAlignment="1" applyProtection="1">
      <alignment horizontal="center" vertical="center"/>
      <protection locked="0"/>
    </xf>
    <xf numFmtId="187" fontId="51" fillId="10" borderId="147" xfId="7" applyNumberFormat="1" applyFont="1" applyFill="1" applyBorder="1" applyAlignment="1" applyProtection="1">
      <alignment horizontal="center" vertical="center"/>
      <protection locked="0"/>
    </xf>
    <xf numFmtId="0" fontId="51" fillId="10" borderId="164" xfId="7" applyFont="1" applyFill="1" applyBorder="1" applyAlignment="1" applyProtection="1">
      <alignment horizontal="center" vertical="center"/>
      <protection locked="0"/>
    </xf>
    <xf numFmtId="0" fontId="51" fillId="10" borderId="165" xfId="7" applyFont="1" applyFill="1" applyBorder="1" applyAlignment="1" applyProtection="1">
      <alignment horizontal="center" vertical="center"/>
      <protection locked="0"/>
    </xf>
    <xf numFmtId="0" fontId="51" fillId="10" borderId="148" xfId="7" applyFont="1" applyFill="1" applyBorder="1" applyAlignment="1" applyProtection="1">
      <alignment horizontal="center" vertical="center"/>
      <protection locked="0"/>
    </xf>
    <xf numFmtId="187" fontId="51" fillId="10" borderId="165" xfId="7" applyNumberFormat="1" applyFont="1" applyFill="1" applyBorder="1" applyAlignment="1" applyProtection="1">
      <alignment horizontal="center" vertical="center"/>
      <protection locked="0"/>
    </xf>
    <xf numFmtId="0" fontId="51" fillId="10" borderId="163" xfId="7" applyFont="1" applyFill="1" applyBorder="1" applyAlignment="1" applyProtection="1">
      <alignment horizontal="center" vertical="center"/>
      <protection locked="0"/>
    </xf>
    <xf numFmtId="0" fontId="36" fillId="0" borderId="0" xfId="4" applyFont="1" applyAlignment="1">
      <alignment vertical="center" wrapText="1"/>
    </xf>
    <xf numFmtId="0" fontId="36" fillId="0" borderId="0" xfId="4" applyFont="1" applyAlignment="1">
      <alignment horizontal="left" vertical="center"/>
    </xf>
    <xf numFmtId="0" fontId="10" fillId="5" borderId="28" xfId="0" applyFont="1" applyFill="1" applyBorder="1" applyAlignment="1">
      <alignment horizontal="center" vertical="center"/>
    </xf>
    <xf numFmtId="189" fontId="10" fillId="5" borderId="28" xfId="0" applyNumberFormat="1" applyFont="1" applyFill="1" applyBorder="1" applyAlignment="1" applyProtection="1">
      <alignment horizontal="center" vertical="center"/>
      <protection locked="0"/>
    </xf>
    <xf numFmtId="0" fontId="47" fillId="10" borderId="183" xfId="7" applyFont="1" applyFill="1" applyBorder="1" applyAlignment="1" applyProtection="1">
      <alignment horizontal="center" vertical="center"/>
      <protection locked="0"/>
    </xf>
    <xf numFmtId="189" fontId="10" fillId="5" borderId="3" xfId="0" applyNumberFormat="1" applyFont="1" applyFill="1" applyBorder="1" applyAlignment="1">
      <alignment horizontal="center"/>
    </xf>
    <xf numFmtId="189" fontId="10" fillId="5" borderId="3" xfId="0" applyNumberFormat="1" applyFont="1" applyFill="1" applyBorder="1" applyAlignment="1">
      <alignment horizontal="center" shrinkToFit="1"/>
    </xf>
    <xf numFmtId="189" fontId="10" fillId="5" borderId="28" xfId="0" applyNumberFormat="1" applyFont="1" applyFill="1" applyBorder="1" applyAlignment="1">
      <alignment horizontal="center"/>
    </xf>
    <xf numFmtId="189" fontId="10" fillId="5" borderId="28" xfId="0" applyNumberFormat="1" applyFont="1" applyFill="1" applyBorder="1" applyAlignment="1">
      <alignment horizontal="center" vertical="center"/>
    </xf>
    <xf numFmtId="0" fontId="10" fillId="5" borderId="28" xfId="0" applyFont="1" applyFill="1" applyBorder="1" applyAlignment="1">
      <alignment horizontal="center"/>
    </xf>
    <xf numFmtId="0" fontId="47" fillId="10" borderId="199" xfId="7" applyFont="1" applyFill="1" applyBorder="1" applyAlignment="1" applyProtection="1">
      <alignment horizontal="center" vertical="center"/>
      <protection locked="0"/>
    </xf>
    <xf numFmtId="0" fontId="40" fillId="0" borderId="106" xfId="7" applyFont="1" applyBorder="1">
      <alignment vertical="center"/>
    </xf>
    <xf numFmtId="0" fontId="40" fillId="0" borderId="107" xfId="7" applyFont="1" applyBorder="1">
      <alignment vertical="center"/>
    </xf>
    <xf numFmtId="0" fontId="40" fillId="0" borderId="49" xfId="7" applyFont="1" applyBorder="1">
      <alignment vertical="center"/>
    </xf>
    <xf numFmtId="0" fontId="40" fillId="0" borderId="121" xfId="7" applyFont="1" applyBorder="1">
      <alignment vertical="center"/>
    </xf>
    <xf numFmtId="187" fontId="47" fillId="10" borderId="203" xfId="7" applyNumberFormat="1" applyFont="1" applyFill="1" applyBorder="1" applyAlignment="1" applyProtection="1">
      <alignment horizontal="center" vertical="center"/>
      <protection locked="0"/>
    </xf>
    <xf numFmtId="0" fontId="40" fillId="0" borderId="52" xfId="7" applyFont="1" applyBorder="1">
      <alignment vertical="center"/>
    </xf>
    <xf numFmtId="0" fontId="40" fillId="0" borderId="105" xfId="7" applyFont="1" applyBorder="1">
      <alignment vertical="center"/>
    </xf>
    <xf numFmtId="187" fontId="47" fillId="10" borderId="209" xfId="7" applyNumberFormat="1" applyFont="1" applyFill="1" applyBorder="1" applyAlignment="1" applyProtection="1">
      <alignment horizontal="center" vertical="center"/>
      <protection locked="0"/>
    </xf>
    <xf numFmtId="0" fontId="48" fillId="0" borderId="0" xfId="7" applyFont="1" applyAlignment="1">
      <alignment horizontal="center" vertical="center"/>
    </xf>
    <xf numFmtId="0" fontId="37" fillId="0" borderId="0" xfId="7" applyFont="1" applyAlignment="1">
      <alignment horizontal="center" vertical="center"/>
    </xf>
    <xf numFmtId="0" fontId="52" fillId="0" borderId="0" xfId="7" applyFont="1" applyAlignment="1">
      <alignment horizontal="center" vertical="center"/>
    </xf>
    <xf numFmtId="0" fontId="52" fillId="0" borderId="0" xfId="7" applyFont="1">
      <alignment vertical="center"/>
    </xf>
    <xf numFmtId="49" fontId="14" fillId="0" borderId="0" xfId="3" applyNumberFormat="1" applyFont="1" applyAlignment="1" applyProtection="1">
      <alignment vertical="center"/>
      <protection locked="0"/>
    </xf>
    <xf numFmtId="49" fontId="0" fillId="12" borderId="1" xfId="0" applyNumberFormat="1" applyFill="1" applyBorder="1" applyAlignment="1" applyProtection="1">
      <alignment horizontal="center" vertical="center"/>
      <protection locked="0"/>
    </xf>
    <xf numFmtId="49" fontId="0" fillId="12" borderId="1" xfId="0" applyNumberFormat="1" applyFill="1" applyBorder="1" applyAlignment="1" applyProtection="1">
      <alignment horizontal="center" vertical="center" shrinkToFit="1"/>
      <protection locked="0"/>
    </xf>
    <xf numFmtId="58" fontId="0" fillId="12" borderId="2" xfId="0" applyNumberFormat="1" applyFill="1" applyBorder="1" applyAlignment="1" applyProtection="1">
      <alignment horizontal="right" vertical="center"/>
      <protection locked="0"/>
    </xf>
    <xf numFmtId="0" fontId="0" fillId="12" borderId="3" xfId="0" applyFill="1" applyBorder="1" applyAlignment="1" applyProtection="1">
      <alignment horizontal="center" vertical="center"/>
      <protection locked="0"/>
    </xf>
    <xf numFmtId="58" fontId="0" fillId="12" borderId="42" xfId="0" applyNumberFormat="1" applyFill="1" applyBorder="1" applyAlignment="1" applyProtection="1">
      <alignment horizontal="left" vertical="center"/>
      <protection locked="0"/>
    </xf>
    <xf numFmtId="32" fontId="0" fillId="12" borderId="3" xfId="0" applyNumberFormat="1" applyFill="1" applyBorder="1" applyAlignment="1" applyProtection="1">
      <alignment horizontal="center" vertical="center"/>
      <protection locked="0"/>
    </xf>
    <xf numFmtId="0" fontId="0" fillId="0" borderId="62" xfId="0" applyBorder="1" applyAlignment="1">
      <alignment vertical="center"/>
    </xf>
    <xf numFmtId="0" fontId="0" fillId="0" borderId="29" xfId="0" applyBorder="1" applyAlignment="1">
      <alignment vertical="center"/>
    </xf>
    <xf numFmtId="0" fontId="0" fillId="0" borderId="30" xfId="0" applyBorder="1" applyAlignment="1">
      <alignment vertical="center" wrapText="1"/>
    </xf>
    <xf numFmtId="0" fontId="0" fillId="12" borderId="42" xfId="0" applyFill="1" applyBorder="1" applyAlignment="1" applyProtection="1">
      <alignment horizontal="left" vertical="center" indent="1"/>
      <protection locked="0"/>
    </xf>
    <xf numFmtId="0" fontId="0" fillId="14" borderId="24" xfId="0" applyFill="1" applyBorder="1" applyAlignment="1">
      <alignment horizontal="center" vertical="center"/>
    </xf>
    <xf numFmtId="32" fontId="0" fillId="12" borderId="42" xfId="0" applyNumberFormat="1" applyFill="1" applyBorder="1" applyAlignment="1" applyProtection="1">
      <alignment horizontal="left" vertical="center"/>
      <protection locked="0"/>
    </xf>
    <xf numFmtId="0" fontId="0" fillId="0" borderId="25" xfId="0" applyBorder="1" applyAlignment="1">
      <alignment vertical="center"/>
    </xf>
    <xf numFmtId="58" fontId="0" fillId="12" borderId="2" xfId="0" applyNumberFormat="1" applyFill="1" applyBorder="1" applyAlignment="1" applyProtection="1">
      <alignment horizontal="center" vertical="center"/>
      <protection locked="0"/>
    </xf>
    <xf numFmtId="0" fontId="31" fillId="0" borderId="0" xfId="3" applyFont="1" applyAlignment="1">
      <alignment vertical="center"/>
    </xf>
    <xf numFmtId="0" fontId="53" fillId="0" borderId="0" xfId="3" applyFont="1" applyAlignment="1">
      <alignment vertical="center"/>
    </xf>
    <xf numFmtId="0" fontId="53" fillId="0" borderId="0" xfId="3" applyFont="1" applyAlignment="1" applyProtection="1">
      <alignment vertical="center"/>
      <protection locked="0"/>
    </xf>
    <xf numFmtId="0" fontId="53" fillId="0" borderId="0" xfId="3" applyFont="1" applyAlignment="1">
      <alignment horizontal="center" vertical="center"/>
    </xf>
    <xf numFmtId="58" fontId="53" fillId="0" borderId="0" xfId="3" applyNumberFormat="1" applyFont="1" applyAlignment="1">
      <alignment horizontal="distributed" vertical="center"/>
    </xf>
    <xf numFmtId="58" fontId="53" fillId="0" borderId="0" xfId="3" applyNumberFormat="1" applyFont="1" applyAlignment="1" applyProtection="1">
      <alignment vertical="center"/>
      <protection locked="0"/>
    </xf>
    <xf numFmtId="58" fontId="53" fillId="0" borderId="0" xfId="3" applyNumberFormat="1" applyFont="1" applyAlignment="1" applyProtection="1">
      <alignment horizontal="distributed" vertical="center"/>
      <protection locked="0"/>
    </xf>
    <xf numFmtId="0" fontId="53" fillId="0" borderId="0" xfId="3" applyFont="1" applyAlignment="1">
      <alignment horizontal="left" vertical="center"/>
    </xf>
    <xf numFmtId="0" fontId="53" fillId="0" borderId="0" xfId="3" applyFont="1" applyAlignment="1">
      <alignment horizontal="right" vertical="center"/>
    </xf>
    <xf numFmtId="0" fontId="54" fillId="0" borderId="0" xfId="3" applyFont="1" applyAlignment="1">
      <alignment vertical="center"/>
    </xf>
    <xf numFmtId="0" fontId="28" fillId="0" borderId="0" xfId="3" applyFont="1" applyAlignment="1" applyProtection="1">
      <alignment vertical="center"/>
      <protection locked="0"/>
    </xf>
    <xf numFmtId="0" fontId="56" fillId="0" borderId="0" xfId="3" applyFont="1" applyAlignment="1">
      <alignment vertical="center"/>
    </xf>
    <xf numFmtId="0" fontId="56" fillId="0" borderId="0" xfId="3" applyFont="1" applyAlignment="1" applyProtection="1">
      <alignment vertical="center"/>
      <protection locked="0"/>
    </xf>
    <xf numFmtId="0" fontId="57" fillId="0" borderId="0" xfId="3" applyFont="1" applyAlignment="1">
      <alignment vertical="center"/>
    </xf>
    <xf numFmtId="0" fontId="57" fillId="0" borderId="0" xfId="3" applyFont="1" applyAlignment="1">
      <alignment horizontal="right" vertical="center"/>
    </xf>
    <xf numFmtId="0" fontId="57" fillId="0" borderId="0" xfId="3" applyFont="1" applyAlignment="1" applyProtection="1">
      <alignment vertical="center"/>
      <protection locked="0"/>
    </xf>
    <xf numFmtId="182" fontId="57" fillId="0" borderId="0" xfId="3" applyNumberFormat="1" applyFont="1" applyAlignment="1">
      <alignment vertical="center"/>
    </xf>
    <xf numFmtId="182" fontId="58" fillId="0" borderId="0" xfId="3" applyNumberFormat="1" applyFont="1" applyAlignment="1">
      <alignment vertical="center"/>
    </xf>
    <xf numFmtId="0" fontId="58" fillId="0" borderId="0" xfId="3" applyFont="1" applyAlignment="1" applyProtection="1">
      <alignment vertical="center"/>
      <protection locked="0"/>
    </xf>
    <xf numFmtId="0" fontId="58" fillId="0" borderId="0" xfId="3" applyFont="1" applyAlignment="1">
      <alignment vertical="center"/>
    </xf>
    <xf numFmtId="0" fontId="58" fillId="0" borderId="14" xfId="3" applyFont="1" applyBorder="1" applyAlignment="1">
      <alignment vertical="center"/>
    </xf>
    <xf numFmtId="0" fontId="58" fillId="0" borderId="11" xfId="5" applyFont="1" applyBorder="1" applyAlignment="1">
      <alignment vertical="center"/>
    </xf>
    <xf numFmtId="0" fontId="58" fillId="0" borderId="14" xfId="3" applyFont="1" applyBorder="1" applyAlignment="1" applyProtection="1">
      <alignment vertical="center"/>
      <protection locked="0"/>
    </xf>
    <xf numFmtId="38" fontId="58" fillId="0" borderId="12" xfId="6" applyFont="1" applyFill="1" applyBorder="1" applyAlignment="1" applyProtection="1">
      <alignment vertical="center"/>
    </xf>
    <xf numFmtId="0" fontId="58" fillId="0" borderId="140" xfId="5" applyFont="1" applyBorder="1" applyAlignment="1">
      <alignment horizontal="left" vertical="center"/>
    </xf>
    <xf numFmtId="38" fontId="58" fillId="0" borderId="141" xfId="6" applyFont="1" applyFill="1" applyBorder="1" applyAlignment="1" applyProtection="1">
      <alignment vertical="center"/>
    </xf>
    <xf numFmtId="0" fontId="58" fillId="0" borderId="141" xfId="3" applyFont="1" applyBorder="1" applyAlignment="1" applyProtection="1">
      <alignment vertical="center"/>
      <protection locked="0"/>
    </xf>
    <xf numFmtId="0" fontId="58" fillId="0" borderId="141" xfId="3" applyFont="1" applyBorder="1" applyAlignment="1">
      <alignment horizontal="center" vertical="center"/>
    </xf>
    <xf numFmtId="0" fontId="58" fillId="0" borderId="142" xfId="3" applyFont="1" applyBorder="1" applyAlignment="1">
      <alignment vertical="center"/>
    </xf>
    <xf numFmtId="0" fontId="58" fillId="0" borderId="140" xfId="3" applyFont="1" applyBorder="1" applyAlignment="1">
      <alignment vertical="center"/>
    </xf>
    <xf numFmtId="0" fontId="58" fillId="0" borderId="141" xfId="3" applyFont="1" applyBorder="1" applyAlignment="1">
      <alignment vertical="center"/>
    </xf>
    <xf numFmtId="0" fontId="58" fillId="0" borderId="10" xfId="5" applyFont="1" applyBorder="1" applyAlignment="1">
      <alignment vertical="center"/>
    </xf>
    <xf numFmtId="0" fontId="58" fillId="0" borderId="9" xfId="3" applyFont="1" applyBorder="1" applyAlignment="1" applyProtection="1">
      <alignment vertical="center"/>
      <protection locked="0"/>
    </xf>
    <xf numFmtId="0" fontId="58" fillId="0" borderId="9" xfId="3" applyFont="1" applyBorder="1" applyAlignment="1">
      <alignment vertical="center"/>
    </xf>
    <xf numFmtId="0" fontId="58" fillId="0" borderId="78" xfId="3" applyFont="1" applyBorder="1" applyAlignment="1">
      <alignment horizontal="center" vertical="center"/>
    </xf>
    <xf numFmtId="0" fontId="58" fillId="0" borderId="143" xfId="5" applyFont="1" applyBorder="1" applyAlignment="1">
      <alignment horizontal="left" vertical="center"/>
    </xf>
    <xf numFmtId="0" fontId="58" fillId="0" borderId="144" xfId="3" applyFont="1" applyBorder="1" applyAlignment="1">
      <alignment horizontal="center" vertical="center"/>
    </xf>
    <xf numFmtId="0" fontId="58" fillId="0" borderId="144" xfId="3" applyFont="1" applyBorder="1" applyAlignment="1" applyProtection="1">
      <alignment vertical="center"/>
      <protection locked="0"/>
    </xf>
    <xf numFmtId="0" fontId="58" fillId="0" borderId="144" xfId="3" applyFont="1" applyBorder="1" applyAlignment="1">
      <alignment vertical="center" wrapText="1"/>
    </xf>
    <xf numFmtId="0" fontId="58" fillId="0" borderId="145" xfId="3" applyFont="1" applyBorder="1" applyAlignment="1">
      <alignment vertical="center"/>
    </xf>
    <xf numFmtId="0" fontId="58" fillId="0" borderId="143" xfId="3" applyFont="1" applyBorder="1" applyAlignment="1" applyProtection="1">
      <alignment vertical="center"/>
      <protection locked="0"/>
    </xf>
    <xf numFmtId="0" fontId="58" fillId="0" borderId="144" xfId="3" applyFont="1" applyBorder="1" applyAlignment="1">
      <alignment vertical="center" shrinkToFit="1"/>
    </xf>
    <xf numFmtId="0" fontId="58" fillId="0" borderId="144" xfId="3" applyFont="1" applyBorder="1" applyAlignment="1">
      <alignment vertical="center"/>
    </xf>
    <xf numFmtId="0" fontId="58" fillId="0" borderId="12" xfId="3" applyFont="1" applyBorder="1" applyAlignment="1">
      <alignment horizontal="center" vertical="center"/>
    </xf>
    <xf numFmtId="0" fontId="60" fillId="0" borderId="141" xfId="3" applyFont="1" applyBorder="1" applyAlignment="1">
      <alignment vertical="center" wrapText="1"/>
    </xf>
    <xf numFmtId="0" fontId="58" fillId="0" borderId="140" xfId="3" applyFont="1" applyBorder="1" applyAlignment="1" applyProtection="1">
      <alignment vertical="center"/>
      <protection locked="0"/>
    </xf>
    <xf numFmtId="0" fontId="58" fillId="0" borderId="141" xfId="3" applyFont="1" applyBorder="1" applyAlignment="1">
      <alignment vertical="center" shrinkToFit="1"/>
    </xf>
    <xf numFmtId="0" fontId="58" fillId="0" borderId="142" xfId="3" applyFont="1" applyBorder="1" applyAlignment="1">
      <alignment horizontal="left" vertical="center"/>
    </xf>
    <xf numFmtId="0" fontId="58" fillId="0" borderId="13" xfId="5" applyFont="1" applyBorder="1" applyAlignment="1">
      <alignment vertical="center"/>
    </xf>
    <xf numFmtId="0" fontId="58" fillId="0" borderId="0" xfId="3" applyFont="1" applyAlignment="1">
      <alignment vertical="center" wrapText="1"/>
    </xf>
    <xf numFmtId="0" fontId="58" fillId="0" borderId="7" xfId="3" applyFont="1" applyBorder="1" applyAlignment="1">
      <alignment horizontal="center" vertical="center"/>
    </xf>
    <xf numFmtId="0" fontId="58" fillId="0" borderId="88" xfId="5" applyFont="1" applyBorder="1" applyAlignment="1">
      <alignment horizontal="left" vertical="center"/>
    </xf>
    <xf numFmtId="0" fontId="58" fillId="0" borderId="84" xfId="3" applyFont="1" applyBorder="1" applyAlignment="1">
      <alignment horizontal="center" vertical="center"/>
    </xf>
    <xf numFmtId="0" fontId="58" fillId="0" borderId="84" xfId="3" applyFont="1" applyBorder="1" applyAlignment="1" applyProtection="1">
      <alignment vertical="center"/>
      <protection locked="0"/>
    </xf>
    <xf numFmtId="0" fontId="58" fillId="0" borderId="84" xfId="3" applyFont="1" applyBorder="1" applyAlignment="1">
      <alignment vertical="center" wrapText="1"/>
    </xf>
    <xf numFmtId="0" fontId="58" fillId="0" borderId="89" xfId="3" applyFont="1" applyBorder="1" applyAlignment="1">
      <alignment vertical="center"/>
    </xf>
    <xf numFmtId="0" fontId="58" fillId="0" borderId="88" xfId="3" applyFont="1" applyBorder="1" applyAlignment="1" applyProtection="1">
      <alignment vertical="center"/>
      <protection locked="0"/>
    </xf>
    <xf numFmtId="0" fontId="58" fillId="0" borderId="84" xfId="3" applyFont="1" applyBorder="1" applyAlignment="1">
      <alignment vertical="center" shrinkToFit="1"/>
    </xf>
    <xf numFmtId="0" fontId="58" fillId="0" borderId="84" xfId="3" applyFont="1" applyBorder="1" applyAlignment="1">
      <alignment vertical="center"/>
    </xf>
    <xf numFmtId="0" fontId="58" fillId="0" borderId="89" xfId="3" applyFont="1" applyBorder="1" applyAlignment="1">
      <alignment horizontal="center" vertical="center"/>
    </xf>
    <xf numFmtId="0" fontId="58" fillId="0" borderId="9" xfId="3" applyFont="1" applyBorder="1" applyAlignment="1">
      <alignment vertical="center" wrapText="1"/>
    </xf>
    <xf numFmtId="0" fontId="58" fillId="0" borderId="145" xfId="3" applyFont="1" applyBorder="1" applyAlignment="1">
      <alignment horizontal="center" vertical="center"/>
    </xf>
    <xf numFmtId="0" fontId="58" fillId="0" borderId="11" xfId="5" applyFont="1" applyBorder="1" applyAlignment="1">
      <alignment horizontal="left" vertical="center"/>
    </xf>
    <xf numFmtId="0" fontId="58" fillId="0" borderId="14" xfId="3" applyFont="1" applyBorder="1" applyAlignment="1">
      <alignment vertical="center" wrapText="1"/>
    </xf>
    <xf numFmtId="0" fontId="58" fillId="0" borderId="141" xfId="3" applyFont="1" applyBorder="1" applyAlignment="1">
      <alignment vertical="center" wrapText="1"/>
    </xf>
    <xf numFmtId="0" fontId="58" fillId="0" borderId="142" xfId="3" applyFont="1" applyBorder="1" applyAlignment="1">
      <alignment horizontal="center" vertical="center"/>
    </xf>
    <xf numFmtId="0" fontId="58" fillId="0" borderId="13" xfId="5" applyFont="1" applyBorder="1" applyAlignment="1">
      <alignment horizontal="left" vertical="center"/>
    </xf>
    <xf numFmtId="0" fontId="58" fillId="0" borderId="10" xfId="5" applyFont="1" applyBorder="1" applyAlignment="1">
      <alignment horizontal="left" vertical="center"/>
    </xf>
    <xf numFmtId="0" fontId="58" fillId="0" borderId="2" xfId="5" applyFont="1" applyBorder="1" applyAlignment="1">
      <alignment horizontal="left" vertical="center"/>
    </xf>
    <xf numFmtId="0" fontId="58" fillId="0" borderId="3" xfId="3" applyFont="1" applyBorder="1" applyAlignment="1" applyProtection="1">
      <alignment vertical="center"/>
      <protection locked="0"/>
    </xf>
    <xf numFmtId="0" fontId="58" fillId="0" borderId="3" xfId="3" applyFont="1" applyBorder="1" applyAlignment="1">
      <alignment vertical="center" wrapText="1"/>
    </xf>
    <xf numFmtId="0" fontId="58" fillId="0" borderId="3" xfId="3" applyFont="1" applyBorder="1" applyAlignment="1">
      <alignment horizontal="center" vertical="center"/>
    </xf>
    <xf numFmtId="0" fontId="58" fillId="0" borderId="3" xfId="5" applyFont="1" applyBorder="1" applyAlignment="1">
      <alignment horizontal="left" vertical="center"/>
    </xf>
    <xf numFmtId="0" fontId="58" fillId="0" borderId="3" xfId="3" applyFont="1" applyBorder="1" applyAlignment="1">
      <alignment vertical="center"/>
    </xf>
    <xf numFmtId="0" fontId="56" fillId="0" borderId="3" xfId="3" applyFont="1" applyBorder="1" applyAlignment="1" applyProtection="1">
      <alignment vertical="center"/>
      <protection locked="0"/>
    </xf>
    <xf numFmtId="0" fontId="58" fillId="0" borderId="4" xfId="3" applyFont="1" applyBorder="1" applyAlignment="1">
      <alignment vertical="center"/>
    </xf>
    <xf numFmtId="58" fontId="58" fillId="0" borderId="3" xfId="3" applyNumberFormat="1" applyFont="1" applyBorder="1" applyAlignment="1">
      <alignment horizontal="distributed" vertical="center" wrapText="1" justifyLastLine="1"/>
    </xf>
    <xf numFmtId="58" fontId="58" fillId="0" borderId="3" xfId="3" applyNumberFormat="1" applyFont="1" applyBorder="1" applyAlignment="1">
      <alignment vertical="center" wrapText="1"/>
    </xf>
    <xf numFmtId="32" fontId="58" fillId="0" borderId="4" xfId="3" applyNumberFormat="1" applyFont="1" applyBorder="1" applyAlignment="1">
      <alignment vertical="center"/>
    </xf>
    <xf numFmtId="32" fontId="58" fillId="0" borderId="3" xfId="3" applyNumberFormat="1" applyFont="1" applyBorder="1" applyAlignment="1">
      <alignment vertical="center"/>
    </xf>
    <xf numFmtId="20" fontId="58" fillId="0" borderId="3" xfId="3" applyNumberFormat="1" applyFont="1" applyBorder="1" applyAlignment="1">
      <alignment horizontal="left" vertical="center"/>
    </xf>
    <xf numFmtId="20" fontId="58" fillId="0" borderId="4" xfId="3" applyNumberFormat="1" applyFont="1" applyBorder="1" applyAlignment="1">
      <alignment horizontal="left" vertical="center"/>
    </xf>
    <xf numFmtId="0" fontId="58" fillId="0" borderId="2" xfId="5" applyFont="1" applyBorder="1" applyAlignment="1">
      <alignment vertical="center"/>
    </xf>
    <xf numFmtId="0" fontId="58" fillId="0" borderId="2" xfId="3" applyFont="1" applyBorder="1" applyAlignment="1" applyProtection="1">
      <alignment vertical="center"/>
      <protection locked="0"/>
    </xf>
    <xf numFmtId="0" fontId="58" fillId="0" borderId="4" xfId="3" applyFont="1" applyBorder="1" applyAlignment="1" applyProtection="1">
      <alignment vertical="center"/>
      <protection locked="0"/>
    </xf>
    <xf numFmtId="0" fontId="61" fillId="0" borderId="2" xfId="5" applyFont="1" applyBorder="1" applyAlignment="1">
      <alignment vertical="center"/>
    </xf>
    <xf numFmtId="0" fontId="61" fillId="0" borderId="3" xfId="5" applyFont="1" applyBorder="1" applyAlignment="1">
      <alignment vertical="center"/>
    </xf>
    <xf numFmtId="0" fontId="61" fillId="0" borderId="4" xfId="5" applyFont="1" applyBorder="1" applyAlignment="1">
      <alignment vertical="center"/>
    </xf>
    <xf numFmtId="0" fontId="28" fillId="0" borderId="0" xfId="3" applyFont="1" applyAlignment="1">
      <alignment vertical="center"/>
    </xf>
    <xf numFmtId="0" fontId="15" fillId="0" borderId="0" xfId="0" applyFont="1" applyAlignment="1">
      <alignment horizontal="center" vertical="center"/>
    </xf>
    <xf numFmtId="0" fontId="10" fillId="0" borderId="3" xfId="0" applyFont="1" applyBorder="1" applyAlignment="1">
      <alignment horizontal="left" vertical="center"/>
    </xf>
    <xf numFmtId="0" fontId="14" fillId="0" borderId="165" xfId="0" applyFont="1" applyBorder="1"/>
    <xf numFmtId="0" fontId="14" fillId="0" borderId="3" xfId="0" applyFont="1" applyBorder="1"/>
    <xf numFmtId="0" fontId="14" fillId="0" borderId="3" xfId="0" applyFont="1" applyBorder="1" applyProtection="1">
      <protection locked="0"/>
    </xf>
    <xf numFmtId="0" fontId="14" fillId="0" borderId="42" xfId="0" applyFont="1" applyBorder="1" applyProtection="1">
      <protection locked="0"/>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3" xfId="0" applyFont="1" applyBorder="1" applyAlignment="1">
      <alignment horizontal="center" vertical="center"/>
    </xf>
    <xf numFmtId="0" fontId="14" fillId="0" borderId="11" xfId="0" applyFont="1" applyBorder="1" applyAlignment="1">
      <alignment horizontal="center" vertical="center" wrapText="1"/>
    </xf>
    <xf numFmtId="0" fontId="10" fillId="0" borderId="14" xfId="0" applyFont="1" applyBorder="1" applyAlignment="1">
      <alignment horizontal="center" vertical="center"/>
    </xf>
    <xf numFmtId="0" fontId="10" fillId="0" borderId="14" xfId="0" applyFont="1" applyBorder="1" applyAlignment="1">
      <alignment horizontal="left" vertical="center" wrapText="1"/>
    </xf>
    <xf numFmtId="0" fontId="14" fillId="0" borderId="34" xfId="0" applyFont="1" applyBorder="1" applyProtection="1">
      <protection locked="0"/>
    </xf>
    <xf numFmtId="0" fontId="14" fillId="0" borderId="10" xfId="0" applyFont="1" applyBorder="1" applyAlignment="1">
      <alignment horizontal="left" vertical="center"/>
    </xf>
    <xf numFmtId="0" fontId="10" fillId="0" borderId="10" xfId="0" applyFont="1" applyBorder="1" applyAlignment="1">
      <alignment horizontal="center" vertical="center"/>
    </xf>
    <xf numFmtId="0" fontId="10" fillId="0" borderId="75" xfId="0" applyFont="1" applyBorder="1" applyAlignment="1">
      <alignment horizontal="distributed" vertical="center" wrapText="1" justifyLastLine="1"/>
    </xf>
    <xf numFmtId="0" fontId="10" fillId="0" borderId="36" xfId="0" quotePrefix="1" applyFont="1" applyBorder="1" applyAlignment="1">
      <alignment horizontal="left" vertical="center"/>
    </xf>
    <xf numFmtId="0" fontId="14" fillId="0" borderId="36" xfId="0" applyFont="1" applyBorder="1" applyProtection="1">
      <protection locked="0"/>
    </xf>
    <xf numFmtId="0" fontId="14" fillId="0" borderId="38" xfId="0" applyFont="1" applyBorder="1" applyProtection="1">
      <protection locked="0"/>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25" fillId="0" borderId="2" xfId="0" applyFont="1" applyBorder="1" applyAlignment="1">
      <alignment horizontal="left" wrapText="1"/>
    </xf>
    <xf numFmtId="0" fontId="25" fillId="0" borderId="3" xfId="0" applyFont="1" applyBorder="1" applyAlignment="1">
      <alignment horizontal="left" wrapText="1"/>
    </xf>
    <xf numFmtId="0" fontId="25" fillId="0" borderId="4"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9" fillId="0" borderId="0" xfId="0" applyFont="1" applyAlignment="1">
      <alignment horizontal="center"/>
    </xf>
    <xf numFmtId="0" fontId="0" fillId="0" borderId="5" xfId="0" applyBorder="1"/>
    <xf numFmtId="0" fontId="0" fillId="0" borderId="6" xfId="0" applyBorder="1"/>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0" fillId="14" borderId="17" xfId="0" applyFill="1" applyBorder="1" applyAlignment="1">
      <alignment horizontal="center" vertical="center"/>
    </xf>
    <xf numFmtId="0" fontId="0" fillId="14" borderId="19" xfId="0" applyFill="1" applyBorder="1" applyAlignment="1">
      <alignment horizontal="center" vertical="center"/>
    </xf>
    <xf numFmtId="0" fontId="0" fillId="14" borderId="58" xfId="0" applyFill="1" applyBorder="1" applyAlignment="1">
      <alignment horizontal="center" vertical="center"/>
    </xf>
    <xf numFmtId="49" fontId="0" fillId="12" borderId="2" xfId="0" applyNumberFormat="1" applyFill="1" applyBorder="1" applyAlignment="1" applyProtection="1">
      <alignment horizontal="left" vertical="center" indent="1"/>
      <protection locked="0"/>
    </xf>
    <xf numFmtId="49" fontId="0" fillId="12" borderId="3" xfId="0" applyNumberFormat="1" applyFill="1" applyBorder="1" applyAlignment="1" applyProtection="1">
      <alignment horizontal="left" vertical="center" indent="1"/>
      <protection locked="0"/>
    </xf>
    <xf numFmtId="49" fontId="0" fillId="12" borderId="42" xfId="0" applyNumberFormat="1" applyFill="1" applyBorder="1" applyAlignment="1" applyProtection="1">
      <alignment horizontal="left" vertical="center" indent="1"/>
      <protection locked="0"/>
    </xf>
    <xf numFmtId="6" fontId="0" fillId="12" borderId="2" xfId="2" applyNumberFormat="1" applyFont="1" applyFill="1" applyBorder="1" applyAlignment="1" applyProtection="1">
      <alignment horizontal="left" vertical="center" indent="1"/>
      <protection locked="0"/>
    </xf>
    <xf numFmtId="6" fontId="0" fillId="12" borderId="3" xfId="2" applyNumberFormat="1" applyFont="1" applyFill="1" applyBorder="1" applyAlignment="1" applyProtection="1">
      <alignment horizontal="left" vertical="center" indent="1"/>
      <protection locked="0"/>
    </xf>
    <xf numFmtId="49" fontId="0" fillId="12" borderId="3" xfId="0" applyNumberFormat="1" applyFill="1" applyBorder="1" applyAlignment="1" applyProtection="1">
      <alignment horizontal="center" vertical="center"/>
      <protection locked="0"/>
    </xf>
    <xf numFmtId="49" fontId="0" fillId="12" borderId="42" xfId="0" applyNumberFormat="1" applyFill="1" applyBorder="1" applyAlignment="1" applyProtection="1">
      <alignment horizontal="center" vertical="center"/>
      <protection locked="0"/>
    </xf>
    <xf numFmtId="49" fontId="0" fillId="12" borderId="2" xfId="0" applyNumberFormat="1" applyFill="1" applyBorder="1" applyAlignment="1" applyProtection="1">
      <alignment horizontal="center" vertical="center"/>
      <protection locked="0"/>
    </xf>
    <xf numFmtId="178" fontId="0" fillId="12" borderId="2" xfId="0" quotePrefix="1" applyNumberFormat="1" applyFill="1" applyBorder="1" applyAlignment="1" applyProtection="1">
      <alignment horizontal="left" vertical="center" indent="1"/>
      <protection locked="0"/>
    </xf>
    <xf numFmtId="178" fontId="0" fillId="12" borderId="3" xfId="0" applyNumberFormat="1" applyFill="1" applyBorder="1" applyAlignment="1" applyProtection="1">
      <alignment horizontal="left" vertical="center" indent="1"/>
      <protection locked="0"/>
    </xf>
    <xf numFmtId="178" fontId="0" fillId="12" borderId="42" xfId="0" applyNumberFormat="1" applyFill="1" applyBorder="1" applyAlignment="1" applyProtection="1">
      <alignment horizontal="left" vertical="center" indent="1"/>
      <protection locked="0"/>
    </xf>
    <xf numFmtId="32" fontId="0" fillId="12" borderId="3" xfId="0" applyNumberFormat="1" applyFill="1" applyBorder="1" applyAlignment="1" applyProtection="1">
      <alignment horizontal="center" vertical="center"/>
      <protection locked="0"/>
    </xf>
    <xf numFmtId="32" fontId="0" fillId="12" borderId="42" xfId="0" applyNumberFormat="1" applyFill="1" applyBorder="1" applyAlignment="1" applyProtection="1">
      <alignment horizontal="center" vertical="center"/>
      <protection locked="0"/>
    </xf>
    <xf numFmtId="49" fontId="0" fillId="12" borderId="2" xfId="0" applyNumberFormat="1" applyFill="1" applyBorder="1" applyAlignment="1" applyProtection="1">
      <alignment horizontal="left" vertical="center" indent="2"/>
      <protection locked="0"/>
    </xf>
    <xf numFmtId="49" fontId="0" fillId="12" borderId="3" xfId="0" applyNumberFormat="1" applyFill="1" applyBorder="1" applyAlignment="1" applyProtection="1">
      <alignment horizontal="left" vertical="center" indent="2"/>
      <protection locked="0"/>
    </xf>
    <xf numFmtId="49" fontId="0" fillId="12" borderId="42" xfId="0" applyNumberFormat="1" applyFill="1" applyBorder="1" applyAlignment="1" applyProtection="1">
      <alignment horizontal="left" vertical="center" indent="2"/>
      <protection locked="0"/>
    </xf>
    <xf numFmtId="0" fontId="0" fillId="13" borderId="2" xfId="0" applyFill="1" applyBorder="1" applyAlignment="1" applyProtection="1">
      <alignment horizontal="left" vertical="center" wrapText="1" indent="1"/>
      <protection locked="0"/>
    </xf>
    <xf numFmtId="0" fontId="0" fillId="13" borderId="3" xfId="0" applyFill="1" applyBorder="1" applyAlignment="1" applyProtection="1">
      <alignment horizontal="left" vertical="center" wrapText="1" indent="1"/>
      <protection locked="0"/>
    </xf>
    <xf numFmtId="0" fontId="0" fillId="13" borderId="42" xfId="0" applyFill="1" applyBorder="1" applyAlignment="1" applyProtection="1">
      <alignment horizontal="left" vertical="center" wrapText="1" indent="1"/>
      <protection locked="0"/>
    </xf>
    <xf numFmtId="0" fontId="0" fillId="13" borderId="75" xfId="0" applyFill="1" applyBorder="1" applyAlignment="1" applyProtection="1">
      <alignment horizontal="left" vertical="center" wrapText="1" indent="1"/>
      <protection locked="0"/>
    </xf>
    <xf numFmtId="0" fontId="0" fillId="13" borderId="76" xfId="0" applyFill="1" applyBorder="1" applyAlignment="1" applyProtection="1">
      <alignment horizontal="left" vertical="center" wrapText="1" indent="1"/>
      <protection locked="0"/>
    </xf>
    <xf numFmtId="0" fontId="0" fillId="13" borderId="77" xfId="0" applyFill="1" applyBorder="1" applyAlignment="1" applyProtection="1">
      <alignment horizontal="left" vertical="center" wrapText="1" indent="1"/>
      <protection locked="0"/>
    </xf>
    <xf numFmtId="0" fontId="0" fillId="0" borderId="10" xfId="0" applyBorder="1" applyAlignment="1">
      <alignment horizontal="left" wrapText="1"/>
    </xf>
    <xf numFmtId="0" fontId="0" fillId="0" borderId="9" xfId="0" applyBorder="1" applyAlignment="1">
      <alignment horizontal="left" wrapText="1"/>
    </xf>
    <xf numFmtId="0" fontId="0" fillId="0" borderId="78" xfId="0" applyBorder="1" applyAlignment="1">
      <alignment horizontal="left"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177" fontId="0" fillId="0" borderId="17" xfId="0" applyNumberFormat="1" applyBorder="1" applyAlignment="1">
      <alignment horizontal="center"/>
    </xf>
    <xf numFmtId="177" fontId="0" fillId="0" borderId="19" xfId="0" applyNumberFormat="1" applyBorder="1" applyAlignment="1">
      <alignment horizontal="center"/>
    </xf>
    <xf numFmtId="177" fontId="0" fillId="0" borderId="18" xfId="0" applyNumberFormat="1" applyBorder="1" applyAlignment="1">
      <alignment horizont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61" xfId="0" applyBorder="1" applyAlignment="1">
      <alignment horizontal="center" vertical="center"/>
    </xf>
    <xf numFmtId="0" fontId="0" fillId="0" borderId="13" xfId="0" applyBorder="1" applyAlignment="1">
      <alignment horizontal="center"/>
    </xf>
    <xf numFmtId="0" fontId="0" fillId="0" borderId="0" xfId="0" applyAlignment="1">
      <alignment horizontal="center"/>
    </xf>
    <xf numFmtId="0" fontId="0" fillId="0" borderId="7" xfId="0" applyBorder="1" applyAlignment="1">
      <alignment horizontal="center"/>
    </xf>
    <xf numFmtId="49" fontId="1" fillId="0" borderId="14" xfId="0" applyNumberFormat="1" applyFont="1" applyBorder="1" applyAlignment="1">
      <alignment horizontal="left" vertical="center"/>
    </xf>
    <xf numFmtId="0" fontId="1" fillId="0" borderId="14" xfId="0" applyFont="1" applyBorder="1" applyAlignment="1">
      <alignment horizontal="left" vertical="center"/>
    </xf>
    <xf numFmtId="58" fontId="0" fillId="0" borderId="75" xfId="0" applyNumberFormat="1" applyBorder="1" applyAlignment="1">
      <alignment horizontal="center"/>
    </xf>
    <xf numFmtId="58" fontId="0" fillId="0" borderId="68" xfId="0" applyNumberFormat="1" applyBorder="1" applyAlignment="1">
      <alignment horizontal="center"/>
    </xf>
    <xf numFmtId="49" fontId="0" fillId="0" borderId="75" xfId="0" applyNumberFormat="1" applyBorder="1" applyAlignment="1">
      <alignment horizontal="center" shrinkToFit="1"/>
    </xf>
    <xf numFmtId="49" fontId="0" fillId="0" borderId="76" xfId="0" applyNumberFormat="1" applyBorder="1" applyAlignment="1">
      <alignment horizontal="center" shrinkToFit="1"/>
    </xf>
    <xf numFmtId="0" fontId="0" fillId="0" borderId="25" xfId="0" applyBorder="1" applyAlignment="1">
      <alignment horizontal="left" vertical="top"/>
    </xf>
    <xf numFmtId="0" fontId="0" fillId="0" borderId="62" xfId="0" applyBorder="1" applyAlignment="1">
      <alignment horizontal="left" vertical="top"/>
    </xf>
    <xf numFmtId="0" fontId="0" fillId="0" borderId="26" xfId="0" applyBorder="1" applyAlignment="1">
      <alignment horizontal="left" vertical="top"/>
    </xf>
    <xf numFmtId="49" fontId="1" fillId="0" borderId="9" xfId="0" applyNumberFormat="1" applyFont="1" applyBorder="1" applyAlignment="1">
      <alignment horizontal="center" vertical="center"/>
    </xf>
    <xf numFmtId="0" fontId="1" fillId="0" borderId="9" xfId="0" applyFont="1" applyBorder="1" applyAlignment="1">
      <alignment horizontal="center" vertical="center"/>
    </xf>
    <xf numFmtId="49" fontId="1" fillId="0" borderId="9" xfId="0" applyNumberFormat="1" applyFont="1" applyBorder="1" applyAlignment="1">
      <alignment horizontal="left" vertical="center"/>
    </xf>
    <xf numFmtId="0" fontId="1" fillId="0" borderId="9" xfId="0" applyFont="1" applyBorder="1" applyAlignment="1">
      <alignment horizontal="left" vertical="center"/>
    </xf>
    <xf numFmtId="0" fontId="0" fillId="0" borderId="1" xfId="0" quotePrefix="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2" borderId="2" xfId="0" applyFill="1" applyBorder="1"/>
    <xf numFmtId="0" fontId="0" fillId="0" borderId="42" xfId="0" applyBorder="1"/>
    <xf numFmtId="0" fontId="19" fillId="0" borderId="63" xfId="0" applyFont="1" applyBorder="1" applyAlignment="1">
      <alignment horizontal="center" vertical="center" wrapText="1"/>
    </xf>
    <xf numFmtId="0" fontId="42" fillId="0" borderId="63" xfId="0" applyFont="1" applyBorder="1" applyAlignment="1">
      <alignment horizontal="center" vertical="center" wrapText="1" shrinkToFi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4" borderId="11"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0" fillId="4" borderId="3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4" borderId="38"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46" xfId="0" applyFill="1" applyBorder="1" applyAlignment="1" applyProtection="1">
      <alignment horizontal="left" vertical="top" wrapText="1"/>
      <protection locked="0"/>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42" xfId="0" applyFill="1" applyBorder="1" applyAlignment="1">
      <alignment horizontal="center"/>
    </xf>
    <xf numFmtId="0" fontId="42" fillId="0" borderId="63" xfId="0" applyFont="1" applyBorder="1" applyAlignment="1">
      <alignment horizontal="center" vertical="center" wrapText="1"/>
    </xf>
    <xf numFmtId="9" fontId="0" fillId="0" borderId="2" xfId="0" applyNumberFormat="1" applyBorder="1" applyAlignment="1">
      <alignment horizontal="center"/>
    </xf>
    <xf numFmtId="0" fontId="0" fillId="0" borderId="42" xfId="0" applyBorder="1" applyAlignment="1">
      <alignment horizontal="center"/>
    </xf>
    <xf numFmtId="0" fontId="0" fillId="0" borderId="29" xfId="0" applyBorder="1" applyAlignment="1">
      <alignment horizontal="left"/>
    </xf>
    <xf numFmtId="0" fontId="0" fillId="0" borderId="1" xfId="0" applyBorder="1" applyAlignment="1">
      <alignment horizontal="left"/>
    </xf>
    <xf numFmtId="0" fontId="0" fillId="0" borderId="29" xfId="0" applyBorder="1" applyAlignment="1">
      <alignment horizontal="left" vertical="center"/>
    </xf>
    <xf numFmtId="0" fontId="0" fillId="0" borderId="1" xfId="0" applyBorder="1" applyAlignment="1">
      <alignment horizontal="left" vertical="center"/>
    </xf>
    <xf numFmtId="0" fontId="0" fillId="0" borderId="30" xfId="0" applyBorder="1" applyAlignment="1">
      <alignment horizontal="left" vertical="center"/>
    </xf>
    <xf numFmtId="0" fontId="0" fillId="0" borderId="73" xfId="0" applyBorder="1" applyAlignment="1">
      <alignment horizontal="left" vertical="center"/>
    </xf>
    <xf numFmtId="0" fontId="0" fillId="0" borderId="29" xfId="0" applyBorder="1" applyAlignment="1">
      <alignment horizontal="center" vertical="top" wrapText="1"/>
    </xf>
    <xf numFmtId="0" fontId="0" fillId="0" borderId="2" xfId="0" quotePrefix="1" applyBorder="1" applyAlignment="1">
      <alignment horizontal="center"/>
    </xf>
    <xf numFmtId="0" fontId="0" fillId="0" borderId="3" xfId="0" quotePrefix="1" applyBorder="1" applyAlignment="1">
      <alignment horizontal="center"/>
    </xf>
    <xf numFmtId="0" fontId="0" fillId="0" borderId="4" xfId="0" quotePrefix="1" applyBorder="1" applyAlignment="1">
      <alignment horizontal="center"/>
    </xf>
    <xf numFmtId="0" fontId="0" fillId="0" borderId="3" xfId="0" applyBorder="1" applyAlignment="1">
      <alignment horizontal="right"/>
    </xf>
    <xf numFmtId="58" fontId="0" fillId="0" borderId="76" xfId="0" applyNumberFormat="1" applyBorder="1" applyAlignment="1">
      <alignment horizontal="center"/>
    </xf>
    <xf numFmtId="0" fontId="0" fillId="0" borderId="76" xfId="0" applyBorder="1" applyAlignment="1">
      <alignment horizontal="center"/>
    </xf>
    <xf numFmtId="0" fontId="0" fillId="0" borderId="9" xfId="0" applyBorder="1" applyAlignment="1">
      <alignment horizontal="left" vertical="center"/>
    </xf>
    <xf numFmtId="0" fontId="0" fillId="0" borderId="67" xfId="0" applyBorder="1" applyAlignment="1">
      <alignment horizontal="left" vertical="center"/>
    </xf>
    <xf numFmtId="0" fontId="0" fillId="0" borderId="77" xfId="0" applyBorder="1" applyAlignment="1">
      <alignment horizontal="center"/>
    </xf>
    <xf numFmtId="49" fontId="0" fillId="0" borderId="9" xfId="0" applyNumberFormat="1" applyBorder="1" applyAlignment="1">
      <alignment horizontal="left" vertical="center"/>
    </xf>
    <xf numFmtId="49" fontId="0" fillId="0" borderId="9" xfId="0" applyNumberFormat="1"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10" xfId="0" applyBorder="1" applyAlignment="1">
      <alignment horizontal="center"/>
    </xf>
    <xf numFmtId="0" fontId="0" fillId="0" borderId="9" xfId="0" applyBorder="1" applyAlignment="1">
      <alignment horizontal="center"/>
    </xf>
    <xf numFmtId="0" fontId="0" fillId="0" borderId="67" xfId="0" applyBorder="1" applyAlignment="1">
      <alignment horizontal="center"/>
    </xf>
    <xf numFmtId="49" fontId="0" fillId="0" borderId="14" xfId="0" applyNumberFormat="1" applyBorder="1" applyAlignment="1">
      <alignment horizontal="left" vertical="center"/>
    </xf>
    <xf numFmtId="0" fontId="0" fillId="0" borderId="17"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2" fillId="0" borderId="0" xfId="0" applyFont="1" applyAlignment="1">
      <alignment horizontal="center"/>
    </xf>
    <xf numFmtId="49" fontId="0" fillId="0" borderId="17" xfId="0" applyNumberFormat="1" applyBorder="1" applyAlignment="1">
      <alignment horizontal="center"/>
    </xf>
    <xf numFmtId="6" fontId="0" fillId="0" borderId="19" xfId="0" applyNumberFormat="1" applyBorder="1" applyAlignment="1">
      <alignment horizontal="center"/>
    </xf>
    <xf numFmtId="0" fontId="0" fillId="0" borderId="58" xfId="0" applyBorder="1" applyAlignment="1">
      <alignment horizontal="center"/>
    </xf>
    <xf numFmtId="0" fontId="0" fillId="0" borderId="1" xfId="0" applyBorder="1" applyAlignment="1">
      <alignment horizontal="center" vertical="center"/>
    </xf>
    <xf numFmtId="0" fontId="11" fillId="0" borderId="0" xfId="0" applyFont="1" applyAlignment="1">
      <alignment horizontal="center" vertical="center"/>
    </xf>
    <xf numFmtId="0" fontId="12" fillId="0" borderId="17" xfId="0" applyFont="1" applyBorder="1" applyAlignment="1">
      <alignment horizontal="center" vertical="center"/>
    </xf>
    <xf numFmtId="0" fontId="12" fillId="0" borderId="58" xfId="0" applyFont="1" applyBorder="1" applyAlignment="1">
      <alignment horizontal="center" vertical="center"/>
    </xf>
    <xf numFmtId="49" fontId="12" fillId="0" borderId="36" xfId="0" applyNumberFormat="1" applyFont="1" applyBorder="1" applyAlignment="1">
      <alignment horizontal="left" vertical="center" shrinkToFit="1"/>
    </xf>
    <xf numFmtId="0" fontId="12" fillId="0" borderId="44"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2" fillId="0" borderId="67" xfId="0" applyFont="1" applyBorder="1" applyAlignment="1">
      <alignment horizontal="center" vertical="center"/>
    </xf>
    <xf numFmtId="0" fontId="12" fillId="0" borderId="72" xfId="0" applyFont="1" applyBorder="1" applyAlignment="1">
      <alignment horizontal="center" vertical="center"/>
    </xf>
    <xf numFmtId="0" fontId="13" fillId="0" borderId="36" xfId="0" applyFont="1" applyBorder="1" applyAlignment="1">
      <alignment horizontal="center" vertical="center"/>
    </xf>
    <xf numFmtId="0" fontId="12" fillId="0" borderId="24"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42"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37" fillId="0" borderId="217" xfId="7" applyFont="1" applyBorder="1" applyAlignment="1">
      <alignment horizontal="center" vertical="center"/>
    </xf>
    <xf numFmtId="189" fontId="48" fillId="0" borderId="95" xfId="7" applyNumberFormat="1" applyFont="1" applyBorder="1" applyAlignment="1">
      <alignment horizontal="center" vertical="center"/>
    </xf>
    <xf numFmtId="189" fontId="48" fillId="0" borderId="23" xfId="7" applyNumberFormat="1" applyFont="1" applyBorder="1" applyAlignment="1">
      <alignment horizontal="center" vertical="center"/>
    </xf>
    <xf numFmtId="0" fontId="37" fillId="0" borderId="12" xfId="7" applyFont="1" applyBorder="1" applyAlignment="1">
      <alignment horizontal="center" vertical="center"/>
    </xf>
    <xf numFmtId="0" fontId="37" fillId="0" borderId="78" xfId="7" applyFont="1" applyBorder="1" applyAlignment="1">
      <alignment horizontal="center" vertical="center"/>
    </xf>
    <xf numFmtId="189" fontId="52" fillId="0" borderId="95" xfId="7" applyNumberFormat="1" applyFont="1" applyBorder="1" applyAlignment="1">
      <alignment horizontal="center" vertical="center"/>
    </xf>
    <xf numFmtId="189" fontId="52" fillId="0" borderId="23" xfId="7" applyNumberFormat="1" applyFont="1" applyBorder="1" applyAlignment="1">
      <alignment horizontal="center" vertical="center"/>
    </xf>
    <xf numFmtId="0" fontId="37" fillId="0" borderId="1" xfId="7" applyFont="1" applyBorder="1" applyAlignment="1">
      <alignment horizontal="center" vertical="center"/>
    </xf>
    <xf numFmtId="0" fontId="37" fillId="0" borderId="11" xfId="7" applyFont="1" applyBorder="1" applyAlignment="1">
      <alignment horizontal="center" vertical="center"/>
    </xf>
    <xf numFmtId="0" fontId="37" fillId="0" borderId="10" xfId="7" applyFont="1" applyBorder="1" applyAlignment="1">
      <alignment horizontal="center" vertical="center"/>
    </xf>
    <xf numFmtId="0" fontId="37" fillId="0" borderId="214" xfId="7" applyFont="1" applyBorder="1" applyAlignment="1">
      <alignment horizontal="center" vertical="center"/>
    </xf>
    <xf numFmtId="0" fontId="37" fillId="0" borderId="215" xfId="7" applyFont="1" applyBorder="1" applyAlignment="1">
      <alignment horizontal="center" vertical="center"/>
    </xf>
    <xf numFmtId="0" fontId="37" fillId="0" borderId="7" xfId="7" applyFont="1" applyBorder="1" applyAlignment="1">
      <alignment horizontal="center" vertical="center"/>
    </xf>
    <xf numFmtId="0" fontId="37" fillId="0" borderId="5" xfId="7" applyFont="1" applyBorder="1" applyAlignment="1">
      <alignment horizontal="center" vertical="center"/>
    </xf>
    <xf numFmtId="0" fontId="37" fillId="0" borderId="8" xfId="7" applyFont="1" applyBorder="1" applyAlignment="1">
      <alignment horizontal="center" vertical="center"/>
    </xf>
    <xf numFmtId="0" fontId="37" fillId="0" borderId="0" xfId="7" applyFont="1" applyAlignment="1">
      <alignment horizontal="center" vertical="center"/>
    </xf>
    <xf numFmtId="189" fontId="48" fillId="0" borderId="22" xfId="7" applyNumberFormat="1" applyFont="1" applyBorder="1" applyAlignment="1">
      <alignment horizontal="center" vertical="center"/>
    </xf>
    <xf numFmtId="189" fontId="48" fillId="0" borderId="210" xfId="7" applyNumberFormat="1" applyFont="1" applyBorder="1" applyAlignment="1">
      <alignment horizontal="center" vertical="center"/>
    </xf>
    <xf numFmtId="0" fontId="37" fillId="0" borderId="121" xfId="7" applyFont="1" applyBorder="1" applyAlignment="1">
      <alignment horizontal="center" vertical="center"/>
    </xf>
    <xf numFmtId="0" fontId="37" fillId="0" borderId="16" xfId="7" applyFont="1" applyBorder="1" applyAlignment="1">
      <alignment horizontal="center" vertical="center"/>
    </xf>
    <xf numFmtId="0" fontId="37" fillId="0" borderId="4" xfId="7" applyFont="1" applyBorder="1" applyAlignment="1">
      <alignment horizontal="center" vertical="center"/>
    </xf>
    <xf numFmtId="0" fontId="37" fillId="0" borderId="14" xfId="7" applyFont="1" applyBorder="1" applyAlignment="1">
      <alignment horizontal="center" vertical="center"/>
    </xf>
    <xf numFmtId="0" fontId="37" fillId="0" borderId="9" xfId="7" applyFont="1" applyBorder="1" applyAlignment="1">
      <alignment horizontal="center" vertical="center"/>
    </xf>
    <xf numFmtId="0" fontId="37" fillId="0" borderId="105" xfId="7" applyFont="1" applyBorder="1" applyAlignment="1">
      <alignment horizontal="center" vertical="center"/>
    </xf>
    <xf numFmtId="0" fontId="37" fillId="0" borderId="211" xfId="7" applyFont="1" applyBorder="1" applyAlignment="1">
      <alignment horizontal="center" vertical="center"/>
    </xf>
    <xf numFmtId="0" fontId="37" fillId="0" borderId="2" xfId="7" applyFont="1" applyBorder="1" applyAlignment="1">
      <alignment horizontal="center" vertical="center"/>
    </xf>
    <xf numFmtId="0" fontId="37" fillId="0" borderId="3" xfId="7" applyFont="1" applyBorder="1" applyAlignment="1">
      <alignment horizontal="center" vertical="center"/>
    </xf>
    <xf numFmtId="189" fontId="48" fillId="10" borderId="55" xfId="7" applyNumberFormat="1" applyFont="1" applyFill="1" applyBorder="1" applyAlignment="1">
      <alignment horizontal="center" vertical="center"/>
    </xf>
    <xf numFmtId="0" fontId="48" fillId="10" borderId="59" xfId="7" applyFont="1" applyFill="1" applyBorder="1" applyAlignment="1">
      <alignment horizontal="center" vertical="center"/>
    </xf>
    <xf numFmtId="0" fontId="40" fillId="0" borderId="11" xfId="7" applyFont="1" applyBorder="1" applyAlignment="1">
      <alignment vertical="top" wrapText="1"/>
    </xf>
    <xf numFmtId="0" fontId="40" fillId="0" borderId="12" xfId="7" applyFont="1" applyBorder="1" applyAlignment="1">
      <alignment vertical="top" wrapText="1"/>
    </xf>
    <xf numFmtId="0" fontId="40" fillId="0" borderId="13" xfId="7" applyFont="1" applyBorder="1" applyAlignment="1">
      <alignment vertical="top" wrapText="1"/>
    </xf>
    <xf numFmtId="0" fontId="40" fillId="0" borderId="7" xfId="7" applyFont="1" applyBorder="1" applyAlignment="1">
      <alignment vertical="top" wrapText="1"/>
    </xf>
    <xf numFmtId="0" fontId="47" fillId="0" borderId="11" xfId="7" applyFont="1" applyBorder="1" applyAlignment="1">
      <alignment vertical="top" wrapText="1"/>
    </xf>
    <xf numFmtId="0" fontId="47" fillId="0" borderId="14" xfId="7" applyFont="1" applyBorder="1" applyAlignment="1">
      <alignment vertical="top" wrapText="1"/>
    </xf>
    <xf numFmtId="0" fontId="47" fillId="0" borderId="13" xfId="7" applyFont="1" applyBorder="1" applyAlignment="1">
      <alignment vertical="top" wrapText="1"/>
    </xf>
    <xf numFmtId="0" fontId="47" fillId="0" borderId="0" xfId="7" applyFont="1" applyAlignment="1">
      <alignment vertical="top" wrapText="1"/>
    </xf>
    <xf numFmtId="0" fontId="47" fillId="0" borderId="151" xfId="7" applyFont="1" applyBorder="1" applyAlignment="1">
      <alignment vertical="top" wrapText="1"/>
    </xf>
    <xf numFmtId="0" fontId="47" fillId="0" borderId="12" xfId="7" applyFont="1" applyBorder="1" applyAlignment="1">
      <alignment vertical="top" wrapText="1"/>
    </xf>
    <xf numFmtId="0" fontId="47" fillId="0" borderId="154" xfId="7" applyFont="1" applyBorder="1" applyAlignment="1">
      <alignment vertical="top" wrapText="1"/>
    </xf>
    <xf numFmtId="0" fontId="47" fillId="0" borderId="7" xfId="7" applyFont="1" applyBorder="1" applyAlignment="1">
      <alignment vertical="top" wrapText="1"/>
    </xf>
    <xf numFmtId="0" fontId="48" fillId="4" borderId="5" xfId="7" applyFont="1" applyFill="1" applyBorder="1" applyAlignment="1" applyProtection="1">
      <alignment horizontal="center" vertical="center"/>
      <protection locked="0"/>
    </xf>
    <xf numFmtId="0" fontId="48" fillId="4" borderId="6" xfId="7" applyFont="1" applyFill="1" applyBorder="1" applyAlignment="1" applyProtection="1">
      <alignment horizontal="center" vertical="center"/>
      <protection locked="0"/>
    </xf>
    <xf numFmtId="0" fontId="47" fillId="6" borderId="12" xfId="7" applyFont="1" applyFill="1" applyBorder="1" applyAlignment="1" applyProtection="1">
      <alignment horizontal="center" vertical="center"/>
      <protection locked="0"/>
    </xf>
    <xf numFmtId="0" fontId="47" fillId="6" borderId="7" xfId="7" applyFont="1" applyFill="1" applyBorder="1" applyAlignment="1" applyProtection="1">
      <alignment horizontal="center" vertical="center"/>
      <protection locked="0"/>
    </xf>
    <xf numFmtId="0" fontId="47" fillId="10" borderId="11" xfId="7" applyFont="1" applyFill="1" applyBorder="1" applyAlignment="1" applyProtection="1">
      <alignment vertical="top"/>
      <protection locked="0"/>
    </xf>
    <xf numFmtId="0" fontId="47" fillId="10" borderId="14" xfId="7" applyFont="1" applyFill="1" applyBorder="1" applyAlignment="1" applyProtection="1">
      <alignment vertical="top"/>
      <protection locked="0"/>
    </xf>
    <xf numFmtId="0" fontId="47" fillId="10" borderId="12" xfId="7" applyFont="1" applyFill="1" applyBorder="1" applyAlignment="1" applyProtection="1">
      <alignment vertical="top"/>
      <protection locked="0"/>
    </xf>
    <xf numFmtId="0" fontId="47" fillId="10" borderId="13" xfId="7" applyFont="1" applyFill="1" applyBorder="1" applyAlignment="1" applyProtection="1">
      <alignment vertical="top"/>
      <protection locked="0"/>
    </xf>
    <xf numFmtId="0" fontId="47" fillId="10" borderId="0" xfId="7" applyFont="1" applyFill="1" applyAlignment="1" applyProtection="1">
      <alignment vertical="top"/>
      <protection locked="0"/>
    </xf>
    <xf numFmtId="0" fontId="47" fillId="10" borderId="7" xfId="7" applyFont="1" applyFill="1" applyBorder="1" applyAlignment="1" applyProtection="1">
      <alignment vertical="top"/>
      <protection locked="0"/>
    </xf>
    <xf numFmtId="189" fontId="48" fillId="10" borderId="173" xfId="7" applyNumberFormat="1" applyFont="1" applyFill="1" applyBorder="1" applyAlignment="1">
      <alignment horizontal="center" vertical="center"/>
    </xf>
    <xf numFmtId="0" fontId="48" fillId="10" borderId="172" xfId="7" applyFont="1" applyFill="1" applyBorder="1" applyAlignment="1">
      <alignment horizontal="center" vertical="center"/>
    </xf>
    <xf numFmtId="189" fontId="48" fillId="10" borderId="172" xfId="7" applyNumberFormat="1" applyFont="1" applyFill="1" applyBorder="1" applyAlignment="1">
      <alignment horizontal="center" vertical="center"/>
    </xf>
    <xf numFmtId="0" fontId="35" fillId="0" borderId="0" xfId="7" applyFont="1" applyAlignment="1">
      <alignment horizontal="center" vertical="center"/>
    </xf>
    <xf numFmtId="0" fontId="37" fillId="0" borderId="140" xfId="7" applyFont="1" applyBorder="1" applyAlignment="1">
      <alignment horizontal="right" vertical="center"/>
    </xf>
    <xf numFmtId="0" fontId="37" fillId="0" borderId="141" xfId="7" applyFont="1" applyBorder="1" applyAlignment="1">
      <alignment horizontal="right" vertical="center"/>
    </xf>
    <xf numFmtId="49" fontId="38" fillId="0" borderId="141" xfId="7" applyNumberFormat="1" applyFont="1" applyBorder="1">
      <alignment vertical="center"/>
    </xf>
    <xf numFmtId="0" fontId="38" fillId="0" borderId="141" xfId="7" applyFont="1" applyBorder="1">
      <alignment vertical="center"/>
    </xf>
    <xf numFmtId="58" fontId="38" fillId="0" borderId="141" xfId="7" applyNumberFormat="1" applyFont="1" applyBorder="1" applyAlignment="1">
      <alignment horizontal="left" vertical="center"/>
    </xf>
    <xf numFmtId="0" fontId="38" fillId="0" borderId="142" xfId="7" applyFont="1" applyBorder="1">
      <alignment vertical="center"/>
    </xf>
    <xf numFmtId="0" fontId="37" fillId="0" borderId="69" xfId="7" applyFont="1" applyBorder="1" applyAlignment="1">
      <alignment horizontal="center" vertical="center"/>
    </xf>
    <xf numFmtId="0" fontId="37" fillId="0" borderId="63" xfId="7" applyFont="1" applyBorder="1" applyAlignment="1">
      <alignment horizontal="center" vertical="center"/>
    </xf>
    <xf numFmtId="0" fontId="37" fillId="0" borderId="80" xfId="7" applyFont="1" applyBorder="1" applyAlignment="1">
      <alignment horizontal="center" vertical="center"/>
    </xf>
    <xf numFmtId="0" fontId="37" fillId="0" borderId="117" xfId="7" applyFont="1" applyBorder="1" applyAlignment="1">
      <alignment horizontal="center" vertical="center"/>
    </xf>
    <xf numFmtId="0" fontId="37" fillId="0" borderId="118" xfId="7" applyFont="1" applyBorder="1" applyAlignment="1">
      <alignment horizontal="center" vertical="center"/>
    </xf>
    <xf numFmtId="0" fontId="37" fillId="0" borderId="139" xfId="7" applyFont="1" applyBorder="1" applyAlignment="1">
      <alignment horizontal="center" vertical="center"/>
    </xf>
    <xf numFmtId="0" fontId="37" fillId="0" borderId="69" xfId="7" applyFont="1" applyBorder="1" applyAlignment="1">
      <alignment horizontal="center" vertical="center" wrapText="1"/>
    </xf>
    <xf numFmtId="0" fontId="37" fillId="0" borderId="63" xfId="7" applyFont="1" applyBorder="1" applyAlignment="1">
      <alignment horizontal="center" vertical="center" wrapText="1"/>
    </xf>
    <xf numFmtId="0" fontId="37" fillId="0" borderId="13" xfId="7" applyFont="1" applyBorder="1" applyAlignment="1">
      <alignment horizontal="center" vertical="center"/>
    </xf>
    <xf numFmtId="0" fontId="37" fillId="0" borderId="79" xfId="7" applyFont="1" applyBorder="1" applyAlignment="1">
      <alignment horizontal="center" vertical="center" wrapText="1"/>
    </xf>
    <xf numFmtId="0" fontId="37" fillId="0" borderId="27" xfId="7" applyFont="1" applyBorder="1" applyAlignment="1">
      <alignment horizontal="center" vertical="center" wrapText="1"/>
    </xf>
    <xf numFmtId="0" fontId="37" fillId="0" borderId="59" xfId="7" applyFont="1" applyBorder="1" applyAlignment="1">
      <alignment horizontal="center" vertical="center" wrapText="1"/>
    </xf>
    <xf numFmtId="0" fontId="37" fillId="0" borderId="159" xfId="7" applyFont="1" applyBorder="1" applyAlignment="1">
      <alignment horizontal="center" vertical="center"/>
    </xf>
    <xf numFmtId="0" fontId="37" fillId="0" borderId="144" xfId="7" applyFont="1" applyBorder="1" applyAlignment="1">
      <alignment horizontal="center" vertical="center"/>
    </xf>
    <xf numFmtId="0" fontId="37" fillId="0" borderId="160" xfId="7" applyFont="1" applyBorder="1" applyAlignment="1">
      <alignment horizontal="center" vertical="center"/>
    </xf>
    <xf numFmtId="0" fontId="37" fillId="0" borderId="184" xfId="7" applyFont="1" applyBorder="1" applyAlignment="1">
      <alignment horizontal="center" vertical="center" textRotation="255" wrapText="1" readingOrder="1"/>
    </xf>
    <xf numFmtId="0" fontId="37" fillId="0" borderId="187" xfId="7" applyFont="1" applyBorder="1" applyAlignment="1">
      <alignment horizontal="center" vertical="center" textRotation="255" wrapText="1" readingOrder="1"/>
    </xf>
    <xf numFmtId="0" fontId="37" fillId="0" borderId="188" xfId="7" applyFont="1" applyBorder="1" applyAlignment="1">
      <alignment horizontal="center" vertical="center" textRotation="255" wrapText="1" readingOrder="1"/>
    </xf>
    <xf numFmtId="0" fontId="37" fillId="0" borderId="185" xfId="7" applyFont="1" applyBorder="1" applyAlignment="1">
      <alignment horizontal="center" vertical="center" textRotation="255" wrapText="1" readingOrder="1"/>
    </xf>
    <xf numFmtId="0" fontId="37" fillId="0" borderId="153" xfId="7" applyFont="1" applyBorder="1" applyAlignment="1">
      <alignment horizontal="center" vertical="center" textRotation="255" wrapText="1" readingOrder="1"/>
    </xf>
    <xf numFmtId="0" fontId="37" fillId="0" borderId="156" xfId="7" applyFont="1" applyBorder="1" applyAlignment="1">
      <alignment horizontal="center" vertical="center" textRotation="255" wrapText="1" readingOrder="1"/>
    </xf>
    <xf numFmtId="0" fontId="37" fillId="0" borderId="69" xfId="7" applyFont="1" applyBorder="1" applyAlignment="1">
      <alignment horizontal="center" vertical="center" wrapText="1" readingOrder="1"/>
    </xf>
    <xf numFmtId="0" fontId="37" fillId="0" borderId="80" xfId="7" applyFont="1" applyBorder="1" applyAlignment="1">
      <alignment horizontal="center" vertical="center" wrapText="1" readingOrder="1"/>
    </xf>
    <xf numFmtId="0" fontId="37" fillId="0" borderId="13" xfId="7" applyFont="1" applyBorder="1" applyAlignment="1">
      <alignment horizontal="center" vertical="center" wrapText="1" readingOrder="1"/>
    </xf>
    <xf numFmtId="0" fontId="37" fillId="0" borderId="7" xfId="7" applyFont="1" applyBorder="1" applyAlignment="1">
      <alignment horizontal="center" vertical="center" wrapText="1" readingOrder="1"/>
    </xf>
    <xf numFmtId="0" fontId="37" fillId="0" borderId="10" xfId="7" applyFont="1" applyBorder="1" applyAlignment="1">
      <alignment horizontal="center" vertical="center" wrapText="1" readingOrder="1"/>
    </xf>
    <xf numFmtId="0" fontId="37" fillId="0" borderId="78" xfId="7" applyFont="1" applyBorder="1" applyAlignment="1">
      <alignment horizontal="center" vertical="center" wrapText="1" readingOrder="1"/>
    </xf>
    <xf numFmtId="0" fontId="37" fillId="0" borderId="63" xfId="7" applyFont="1" applyBorder="1" applyAlignment="1">
      <alignment horizontal="center" vertical="center" wrapText="1" readingOrder="1"/>
    </xf>
    <xf numFmtId="0" fontId="37" fillId="0" borderId="0" xfId="7" applyFont="1" applyAlignment="1">
      <alignment horizontal="center" vertical="center" wrapText="1" readingOrder="1"/>
    </xf>
    <xf numFmtId="0" fontId="37" fillId="0" borderId="9" xfId="7" applyFont="1" applyBorder="1" applyAlignment="1">
      <alignment horizontal="center" vertical="center" wrapText="1" readingOrder="1"/>
    </xf>
    <xf numFmtId="0" fontId="37" fillId="0" borderId="186" xfId="7" applyFont="1" applyBorder="1" applyAlignment="1">
      <alignment horizontal="center" vertical="center" wrapText="1" readingOrder="1"/>
    </xf>
    <xf numFmtId="0" fontId="37" fillId="0" borderId="154" xfId="7" applyFont="1" applyBorder="1" applyAlignment="1">
      <alignment horizontal="center" vertical="center" wrapText="1" readingOrder="1"/>
    </xf>
    <xf numFmtId="0" fontId="37" fillId="0" borderId="157" xfId="7" applyFont="1" applyBorder="1" applyAlignment="1">
      <alignment horizontal="center" vertical="center" wrapText="1" readingOrder="1"/>
    </xf>
    <xf numFmtId="0" fontId="37" fillId="0" borderId="13" xfId="7" applyFont="1" applyBorder="1" applyAlignment="1">
      <alignment horizontal="center" vertical="center" wrapText="1"/>
    </xf>
    <xf numFmtId="0" fontId="37" fillId="0" borderId="10" xfId="7" applyFont="1" applyBorder="1" applyAlignment="1">
      <alignment horizontal="center" vertical="center" wrapText="1"/>
    </xf>
    <xf numFmtId="0" fontId="37" fillId="0" borderId="143" xfId="7" applyFont="1" applyBorder="1" applyAlignment="1">
      <alignment horizontal="right" vertical="center"/>
    </xf>
    <xf numFmtId="0" fontId="37" fillId="0" borderId="144" xfId="7" applyFont="1" applyBorder="1" applyAlignment="1">
      <alignment horizontal="right" vertical="center"/>
    </xf>
    <xf numFmtId="49" fontId="38" fillId="0" borderId="144" xfId="7" applyNumberFormat="1" applyFont="1" applyBorder="1">
      <alignment vertical="center"/>
    </xf>
    <xf numFmtId="0" fontId="38" fillId="0" borderId="144" xfId="7" applyFont="1" applyBorder="1">
      <alignment vertical="center"/>
    </xf>
    <xf numFmtId="186" fontId="38" fillId="0" borderId="144" xfId="7" applyNumberFormat="1" applyFont="1" applyBorder="1" applyAlignment="1">
      <alignment horizontal="left" vertical="center"/>
    </xf>
    <xf numFmtId="0" fontId="38" fillId="0" borderId="145" xfId="7" applyFont="1" applyBorder="1">
      <alignment vertical="center"/>
    </xf>
    <xf numFmtId="0" fontId="47" fillId="6" borderId="13" xfId="7" applyFont="1" applyFill="1" applyBorder="1" applyAlignment="1" applyProtection="1">
      <alignment horizontal="center" vertical="center"/>
      <protection locked="0"/>
    </xf>
    <xf numFmtId="0" fontId="47" fillId="6" borderId="10" xfId="7" applyFont="1" applyFill="1" applyBorder="1" applyAlignment="1" applyProtection="1">
      <alignment horizontal="center" vertical="center"/>
      <protection locked="0"/>
    </xf>
    <xf numFmtId="0" fontId="47" fillId="6" borderId="78" xfId="7" applyFont="1" applyFill="1" applyBorder="1" applyAlignment="1" applyProtection="1">
      <alignment horizontal="center" vertical="center"/>
      <protection locked="0"/>
    </xf>
    <xf numFmtId="0" fontId="47" fillId="10" borderId="10" xfId="7" applyFont="1" applyFill="1" applyBorder="1" applyAlignment="1" applyProtection="1">
      <alignment vertical="top"/>
      <protection locked="0"/>
    </xf>
    <xf numFmtId="0" fontId="47" fillId="10" borderId="9" xfId="7" applyFont="1" applyFill="1" applyBorder="1" applyAlignment="1" applyProtection="1">
      <alignment vertical="top"/>
      <protection locked="0"/>
    </xf>
    <xf numFmtId="0" fontId="47" fillId="10" borderId="78" xfId="7" applyFont="1" applyFill="1" applyBorder="1" applyAlignment="1" applyProtection="1">
      <alignment vertical="top"/>
      <protection locked="0"/>
    </xf>
    <xf numFmtId="189" fontId="48" fillId="10" borderId="176" xfId="7" applyNumberFormat="1" applyFont="1" applyFill="1" applyBorder="1" applyAlignment="1">
      <alignment horizontal="center" vertical="center"/>
    </xf>
    <xf numFmtId="0" fontId="48" fillId="10" borderId="174" xfId="7" applyFont="1" applyFill="1" applyBorder="1" applyAlignment="1">
      <alignment horizontal="center" vertical="center"/>
    </xf>
    <xf numFmtId="0" fontId="47" fillId="0" borderId="124" xfId="7" applyFont="1" applyBorder="1" applyAlignment="1">
      <alignment vertical="top" wrapText="1"/>
    </xf>
    <xf numFmtId="0" fontId="47" fillId="0" borderId="125" xfId="7" applyFont="1" applyBorder="1" applyAlignment="1">
      <alignment vertical="top" wrapText="1"/>
    </xf>
    <xf numFmtId="0" fontId="47" fillId="0" borderId="117" xfId="7" applyFont="1" applyBorder="1" applyAlignment="1">
      <alignment vertical="top" wrapText="1"/>
    </xf>
    <xf numFmtId="0" fontId="47" fillId="0" borderId="118" xfId="7" applyFont="1" applyBorder="1" applyAlignment="1">
      <alignment vertical="top" wrapText="1"/>
    </xf>
    <xf numFmtId="0" fontId="47" fillId="0" borderId="167" xfId="7" applyFont="1" applyBorder="1" applyAlignment="1">
      <alignment vertical="top" wrapText="1"/>
    </xf>
    <xf numFmtId="0" fontId="47" fillId="0" borderId="137" xfId="7" applyFont="1" applyBorder="1" applyAlignment="1">
      <alignment vertical="top" wrapText="1"/>
    </xf>
    <xf numFmtId="0" fontId="47" fillId="0" borderId="169" xfId="7" applyFont="1" applyBorder="1" applyAlignment="1">
      <alignment vertical="top" wrapText="1"/>
    </xf>
    <xf numFmtId="0" fontId="47" fillId="0" borderId="139" xfId="7" applyFont="1" applyBorder="1" applyAlignment="1">
      <alignment vertical="top" wrapText="1"/>
    </xf>
    <xf numFmtId="0" fontId="48" fillId="10" borderId="168" xfId="7" applyFont="1" applyFill="1" applyBorder="1" applyAlignment="1" applyProtection="1">
      <alignment horizontal="center" vertical="center"/>
      <protection locked="0"/>
    </xf>
    <xf numFmtId="0" fontId="48" fillId="10" borderId="170" xfId="7" applyFont="1" applyFill="1" applyBorder="1" applyAlignment="1" applyProtection="1">
      <alignment horizontal="center" vertical="center"/>
      <protection locked="0"/>
    </xf>
    <xf numFmtId="0" fontId="47" fillId="6" borderId="124" xfId="7" applyFont="1" applyFill="1" applyBorder="1" applyAlignment="1" applyProtection="1">
      <alignment horizontal="center" vertical="center"/>
      <protection locked="0"/>
    </xf>
    <xf numFmtId="0" fontId="47" fillId="6" borderId="117" xfId="7" applyFont="1" applyFill="1" applyBorder="1" applyAlignment="1" applyProtection="1">
      <alignment horizontal="center" vertical="center"/>
      <protection locked="0"/>
    </xf>
    <xf numFmtId="0" fontId="47" fillId="6" borderId="137" xfId="7" applyFont="1" applyFill="1" applyBorder="1" applyAlignment="1" applyProtection="1">
      <alignment horizontal="center" vertical="center"/>
      <protection locked="0"/>
    </xf>
    <xf numFmtId="0" fontId="47" fillId="6" borderId="139" xfId="7" applyFont="1" applyFill="1" applyBorder="1" applyAlignment="1" applyProtection="1">
      <alignment horizontal="center" vertical="center"/>
      <protection locked="0"/>
    </xf>
    <xf numFmtId="0" fontId="47" fillId="10" borderId="124" xfId="7" applyFont="1" applyFill="1" applyBorder="1" applyAlignment="1" applyProtection="1">
      <alignment vertical="top"/>
      <protection locked="0"/>
    </xf>
    <xf numFmtId="0" fontId="47" fillId="10" borderId="125" xfId="7" applyFont="1" applyFill="1" applyBorder="1" applyAlignment="1" applyProtection="1">
      <alignment vertical="top"/>
      <protection locked="0"/>
    </xf>
    <xf numFmtId="0" fontId="47" fillId="10" borderId="137" xfId="7" applyFont="1" applyFill="1" applyBorder="1" applyAlignment="1" applyProtection="1">
      <alignment vertical="top"/>
      <protection locked="0"/>
    </xf>
    <xf numFmtId="0" fontId="47" fillId="10" borderId="117" xfId="7" applyFont="1" applyFill="1" applyBorder="1" applyAlignment="1" applyProtection="1">
      <alignment vertical="top"/>
      <protection locked="0"/>
    </xf>
    <xf numFmtId="0" fontId="47" fillId="10" borderId="118" xfId="7" applyFont="1" applyFill="1" applyBorder="1" applyAlignment="1" applyProtection="1">
      <alignment vertical="top"/>
      <protection locked="0"/>
    </xf>
    <xf numFmtId="0" fontId="47" fillId="10" borderId="139" xfId="7" applyFont="1" applyFill="1" applyBorder="1" applyAlignment="1" applyProtection="1">
      <alignment vertical="top"/>
      <protection locked="0"/>
    </xf>
    <xf numFmtId="0" fontId="47" fillId="0" borderId="10" xfId="7" applyFont="1" applyBorder="1" applyAlignment="1">
      <alignment vertical="top" wrapText="1"/>
    </xf>
    <xf numFmtId="0" fontId="47" fillId="0" borderId="9" xfId="7" applyFont="1" applyBorder="1" applyAlignment="1">
      <alignment vertical="top" wrapText="1"/>
    </xf>
    <xf numFmtId="0" fontId="47" fillId="0" borderId="157" xfId="7" applyFont="1" applyBorder="1" applyAlignment="1">
      <alignment vertical="top" wrapText="1"/>
    </xf>
    <xf numFmtId="0" fontId="47" fillId="0" borderId="78" xfId="7" applyFont="1" applyBorder="1" applyAlignment="1">
      <alignment vertical="top" wrapText="1"/>
    </xf>
    <xf numFmtId="0" fontId="48" fillId="10" borderId="6" xfId="7" applyFont="1" applyFill="1" applyBorder="1" applyAlignment="1" applyProtection="1">
      <alignment horizontal="center" vertical="center"/>
      <protection locked="0"/>
    </xf>
    <xf numFmtId="0" fontId="48" fillId="10" borderId="8" xfId="7" applyFont="1" applyFill="1" applyBorder="1" applyAlignment="1" applyProtection="1">
      <alignment horizontal="center" vertical="center"/>
      <protection locked="0"/>
    </xf>
    <xf numFmtId="0" fontId="48" fillId="10" borderId="5" xfId="7" applyFont="1" applyFill="1" applyBorder="1" applyAlignment="1" applyProtection="1">
      <alignment horizontal="center" vertical="center"/>
      <protection locked="0"/>
    </xf>
    <xf numFmtId="0" fontId="47" fillId="6" borderId="11" xfId="7" applyFont="1" applyFill="1" applyBorder="1" applyAlignment="1" applyProtection="1">
      <alignment horizontal="center" vertical="center"/>
      <protection locked="0"/>
    </xf>
    <xf numFmtId="0" fontId="40" fillId="0" borderId="10" xfId="7" applyFont="1" applyBorder="1" applyAlignment="1">
      <alignment vertical="top" wrapText="1"/>
    </xf>
    <xf numFmtId="0" fontId="40" fillId="0" borderId="78" xfId="7" applyFont="1" applyBorder="1" applyAlignment="1">
      <alignment vertical="top" wrapText="1"/>
    </xf>
    <xf numFmtId="0" fontId="48" fillId="10" borderId="27" xfId="7" applyFont="1" applyFill="1" applyBorder="1" applyAlignment="1">
      <alignment horizontal="center" vertical="center"/>
    </xf>
    <xf numFmtId="189" fontId="48" fillId="10" borderId="175" xfId="7" applyNumberFormat="1" applyFont="1" applyFill="1" applyBorder="1" applyAlignment="1">
      <alignment horizontal="center" vertical="center"/>
    </xf>
    <xf numFmtId="0" fontId="47" fillId="0" borderId="88" xfId="7" applyFont="1" applyBorder="1" applyAlignment="1">
      <alignment vertical="top" wrapText="1"/>
    </xf>
    <xf numFmtId="0" fontId="47" fillId="0" borderId="84" xfId="7" applyFont="1" applyBorder="1" applyAlignment="1">
      <alignment vertical="top" wrapText="1"/>
    </xf>
    <xf numFmtId="0" fontId="47" fillId="0" borderId="83" xfId="7" applyFont="1" applyBorder="1" applyAlignment="1">
      <alignment vertical="top" wrapText="1"/>
    </xf>
    <xf numFmtId="0" fontId="47" fillId="0" borderId="89" xfId="7" applyFont="1" applyBorder="1" applyAlignment="1">
      <alignment vertical="top" wrapText="1"/>
    </xf>
    <xf numFmtId="0" fontId="48" fillId="10" borderId="166" xfId="7" applyFont="1" applyFill="1" applyBorder="1" applyAlignment="1" applyProtection="1">
      <alignment horizontal="center" vertical="center"/>
      <protection locked="0"/>
    </xf>
    <xf numFmtId="0" fontId="47" fillId="6" borderId="88" xfId="7" applyFont="1" applyFill="1" applyBorder="1" applyAlignment="1" applyProtection="1">
      <alignment horizontal="center" vertical="center"/>
      <protection locked="0"/>
    </xf>
    <xf numFmtId="0" fontId="47" fillId="6" borderId="89" xfId="7" applyFont="1" applyFill="1" applyBorder="1" applyAlignment="1" applyProtection="1">
      <alignment horizontal="center" vertical="center"/>
      <protection locked="0"/>
    </xf>
    <xf numFmtId="0" fontId="48" fillId="10" borderId="31" xfId="7" applyFont="1" applyFill="1" applyBorder="1" applyAlignment="1">
      <alignment horizontal="center" vertical="center"/>
    </xf>
    <xf numFmtId="0" fontId="37" fillId="0" borderId="44" xfId="7" applyFont="1" applyBorder="1" applyAlignment="1">
      <alignment horizontal="center" vertical="center" textRotation="255" wrapText="1" readingOrder="1"/>
    </xf>
    <xf numFmtId="0" fontId="37" fillId="0" borderId="16" xfId="7" applyFont="1" applyBorder="1" applyAlignment="1">
      <alignment horizontal="center" vertical="center" textRotation="255" wrapText="1" readingOrder="1"/>
    </xf>
    <xf numFmtId="0" fontId="37" fillId="0" borderId="61" xfId="7" applyFont="1" applyBorder="1" applyAlignment="1">
      <alignment horizontal="center" vertical="center" textRotation="255" wrapText="1" readingOrder="1"/>
    </xf>
    <xf numFmtId="0" fontId="37" fillId="0" borderId="39" xfId="7" applyFont="1" applyBorder="1" applyAlignment="1">
      <alignment horizontal="center" vertical="center" textRotation="255" wrapText="1" readingOrder="1"/>
    </xf>
    <xf numFmtId="0" fontId="37" fillId="0" borderId="26" xfId="7" applyFont="1" applyBorder="1" applyAlignment="1">
      <alignment horizontal="center" vertical="center" textRotation="255" wrapText="1" readingOrder="1"/>
    </xf>
    <xf numFmtId="0" fontId="37" fillId="0" borderId="62" xfId="7" applyFont="1" applyBorder="1" applyAlignment="1">
      <alignment horizontal="center" vertical="center" textRotation="255" wrapText="1" readingOrder="1"/>
    </xf>
    <xf numFmtId="0" fontId="37" fillId="0" borderId="69" xfId="7" applyFont="1" applyBorder="1" applyAlignment="1" applyProtection="1">
      <alignment horizontal="center" vertical="center" wrapText="1"/>
      <protection locked="0"/>
    </xf>
    <xf numFmtId="0" fontId="37" fillId="0" borderId="13" xfId="7" applyFont="1" applyBorder="1" applyAlignment="1" applyProtection="1">
      <alignment horizontal="center" vertical="center" wrapText="1"/>
      <protection locked="0"/>
    </xf>
    <xf numFmtId="0" fontId="37" fillId="0" borderId="10" xfId="7" applyFont="1" applyBorder="1" applyAlignment="1" applyProtection="1">
      <alignment horizontal="center" vertical="center" wrapText="1"/>
      <protection locked="0"/>
    </xf>
    <xf numFmtId="0" fontId="37" fillId="0" borderId="69" xfId="7" applyFont="1" applyBorder="1" applyAlignment="1" applyProtection="1">
      <alignment horizontal="center" vertical="center"/>
      <protection locked="0"/>
    </xf>
    <xf numFmtId="0" fontId="37" fillId="0" borderId="63" xfId="7" applyFont="1" applyBorder="1" applyAlignment="1" applyProtection="1">
      <alignment horizontal="center" vertical="center"/>
      <protection locked="0"/>
    </xf>
    <xf numFmtId="0" fontId="37" fillId="0" borderId="80" xfId="7" applyFont="1" applyBorder="1" applyAlignment="1" applyProtection="1">
      <alignment horizontal="center" vertical="center"/>
      <protection locked="0"/>
    </xf>
    <xf numFmtId="0" fontId="37" fillId="0" borderId="117" xfId="7" applyFont="1" applyBorder="1" applyAlignment="1" applyProtection="1">
      <alignment horizontal="center" vertical="center"/>
      <protection locked="0"/>
    </xf>
    <xf numFmtId="0" fontId="37" fillId="0" borderId="118" xfId="7" applyFont="1" applyBorder="1" applyAlignment="1" applyProtection="1">
      <alignment horizontal="center" vertical="center"/>
      <protection locked="0"/>
    </xf>
    <xf numFmtId="0" fontId="37" fillId="0" borderId="139" xfId="7" applyFont="1" applyBorder="1" applyAlignment="1" applyProtection="1">
      <alignment horizontal="center" vertical="center"/>
      <protection locked="0"/>
    </xf>
    <xf numFmtId="0" fontId="37" fillId="0" borderId="63" xfId="7" applyFont="1" applyBorder="1" applyAlignment="1" applyProtection="1">
      <alignment horizontal="center" vertical="center" wrapText="1"/>
      <protection locked="0"/>
    </xf>
    <xf numFmtId="0" fontId="37" fillId="0" borderId="13" xfId="7" applyFont="1" applyBorder="1" applyAlignment="1" applyProtection="1">
      <alignment horizontal="center" vertical="center"/>
      <protection locked="0"/>
    </xf>
    <xf numFmtId="0" fontId="37" fillId="0" borderId="0" xfId="7" applyFont="1" applyAlignment="1" applyProtection="1">
      <alignment horizontal="center" vertical="center"/>
      <protection locked="0"/>
    </xf>
    <xf numFmtId="0" fontId="37" fillId="0" borderId="7" xfId="7" applyFont="1" applyBorder="1" applyAlignment="1" applyProtection="1">
      <alignment horizontal="center" vertical="center"/>
      <protection locked="0"/>
    </xf>
    <xf numFmtId="0" fontId="37" fillId="0" borderId="10" xfId="7" applyFont="1" applyBorder="1" applyAlignment="1" applyProtection="1">
      <alignment horizontal="center" vertical="center"/>
      <protection locked="0"/>
    </xf>
    <xf numFmtId="0" fontId="37" fillId="0" borderId="9" xfId="7" applyFont="1" applyBorder="1" applyAlignment="1" applyProtection="1">
      <alignment horizontal="center" vertical="center"/>
      <protection locked="0"/>
    </xf>
    <xf numFmtId="0" fontId="37" fillId="0" borderId="78" xfId="7" applyFont="1" applyBorder="1" applyAlignment="1" applyProtection="1">
      <alignment horizontal="center" vertical="center"/>
      <protection locked="0"/>
    </xf>
    <xf numFmtId="0" fontId="37" fillId="0" borderId="79" xfId="7" applyFont="1" applyBorder="1" applyAlignment="1" applyProtection="1">
      <alignment horizontal="center" vertical="center" wrapText="1"/>
      <protection locked="0"/>
    </xf>
    <xf numFmtId="0" fontId="37" fillId="0" borderId="27" xfId="7" applyFont="1" applyBorder="1" applyAlignment="1" applyProtection="1">
      <alignment horizontal="center" vertical="center" wrapText="1"/>
      <protection locked="0"/>
    </xf>
    <xf numFmtId="0" fontId="37" fillId="0" borderId="59" xfId="7" applyFont="1" applyBorder="1" applyAlignment="1" applyProtection="1">
      <alignment horizontal="center" vertical="center" wrapText="1"/>
      <protection locked="0"/>
    </xf>
    <xf numFmtId="0" fontId="47" fillId="0" borderId="37" xfId="7" applyFont="1" applyBorder="1" applyAlignment="1">
      <alignment vertical="top" wrapText="1"/>
    </xf>
    <xf numFmtId="0" fontId="47" fillId="0" borderId="36" xfId="7" applyFont="1" applyBorder="1" applyAlignment="1">
      <alignment vertical="top" wrapText="1"/>
    </xf>
    <xf numFmtId="0" fontId="47" fillId="0" borderId="193" xfId="7" applyFont="1" applyBorder="1" applyAlignment="1">
      <alignment vertical="top" wrapText="1"/>
    </xf>
    <xf numFmtId="0" fontId="47" fillId="0" borderId="46" xfId="7" applyFont="1" applyBorder="1" applyAlignment="1">
      <alignment vertical="top" wrapText="1"/>
    </xf>
    <xf numFmtId="0" fontId="48" fillId="10" borderId="177" xfId="7" applyFont="1" applyFill="1" applyBorder="1" applyAlignment="1" applyProtection="1">
      <alignment horizontal="center" vertical="center"/>
      <protection locked="0"/>
    </xf>
    <xf numFmtId="0" fontId="47" fillId="6" borderId="158" xfId="7" applyFont="1" applyFill="1" applyBorder="1" applyAlignment="1" applyProtection="1">
      <alignment horizontal="center" vertical="center"/>
      <protection locked="0"/>
    </xf>
    <xf numFmtId="0" fontId="47" fillId="6" borderId="183" xfId="7" applyFont="1" applyFill="1" applyBorder="1" applyAlignment="1" applyProtection="1">
      <alignment horizontal="center" vertical="center"/>
      <protection locked="0"/>
    </xf>
    <xf numFmtId="0" fontId="47" fillId="6" borderId="161" xfId="7" applyFont="1" applyFill="1" applyBorder="1" applyAlignment="1" applyProtection="1">
      <alignment horizontal="center" vertical="center"/>
      <protection locked="0"/>
    </xf>
    <xf numFmtId="0" fontId="47" fillId="6" borderId="192" xfId="7" applyFont="1" applyFill="1" applyBorder="1" applyAlignment="1" applyProtection="1">
      <alignment horizontal="center" vertical="center"/>
      <protection locked="0"/>
    </xf>
    <xf numFmtId="0" fontId="47" fillId="10" borderId="37" xfId="7" applyFont="1" applyFill="1" applyBorder="1" applyAlignment="1" applyProtection="1">
      <alignment vertical="top"/>
      <protection locked="0"/>
    </xf>
    <xf numFmtId="0" fontId="47" fillId="10" borderId="36" xfId="7" applyFont="1" applyFill="1" applyBorder="1" applyAlignment="1" applyProtection="1">
      <alignment vertical="top"/>
      <protection locked="0"/>
    </xf>
    <xf numFmtId="0" fontId="47" fillId="10" borderId="46" xfId="7" applyFont="1" applyFill="1" applyBorder="1" applyAlignment="1" applyProtection="1">
      <alignment vertical="top"/>
      <protection locked="0"/>
    </xf>
    <xf numFmtId="0" fontId="37" fillId="0" borderId="159" xfId="7" applyFont="1" applyBorder="1" applyAlignment="1" applyProtection="1">
      <alignment horizontal="center" vertical="center"/>
      <protection locked="0"/>
    </xf>
    <xf numFmtId="0" fontId="37" fillId="0" borderId="144" xfId="7" applyFont="1" applyBorder="1" applyAlignment="1" applyProtection="1">
      <alignment horizontal="center" vertical="center"/>
      <protection locked="0"/>
    </xf>
    <xf numFmtId="0" fontId="37" fillId="0" borderId="160" xfId="7" applyFont="1" applyBorder="1" applyAlignment="1" applyProtection="1">
      <alignment horizontal="center" vertical="center"/>
      <protection locked="0"/>
    </xf>
    <xf numFmtId="0" fontId="40" fillId="0" borderId="189" xfId="7" applyFont="1" applyBorder="1" applyAlignment="1">
      <alignment horizontal="center" vertical="top" textRotation="255" wrapText="1"/>
    </xf>
    <xf numFmtId="0" fontId="40" fillId="0" borderId="187" xfId="7" applyFont="1" applyBorder="1" applyAlignment="1">
      <alignment horizontal="center" vertical="top" textRotation="255" wrapText="1"/>
    </xf>
    <xf numFmtId="0" fontId="40" fillId="0" borderId="191" xfId="7" applyFont="1" applyBorder="1" applyAlignment="1">
      <alignment horizontal="center" vertical="top" textRotation="255" wrapText="1"/>
    </xf>
    <xf numFmtId="0" fontId="40" fillId="0" borderId="150" xfId="7" applyFont="1" applyBorder="1" applyAlignment="1">
      <alignment horizontal="center" vertical="top" textRotation="255" wrapText="1"/>
    </xf>
    <xf numFmtId="0" fontId="40" fillId="0" borderId="153" xfId="7" applyFont="1" applyBorder="1" applyAlignment="1">
      <alignment horizontal="center" vertical="top" textRotation="255" wrapText="1"/>
    </xf>
    <xf numFmtId="0" fontId="40" fillId="0" borderId="192" xfId="7" applyFont="1" applyBorder="1" applyAlignment="1">
      <alignment horizontal="center" vertical="top" textRotation="255" wrapText="1"/>
    </xf>
    <xf numFmtId="0" fontId="40" fillId="0" borderId="43" xfId="7" applyFont="1" applyBorder="1" applyAlignment="1">
      <alignment horizontal="center" vertical="top" textRotation="255" wrapText="1"/>
    </xf>
    <xf numFmtId="0" fontId="40" fillId="0" borderId="196" xfId="7" applyFont="1" applyBorder="1" applyAlignment="1">
      <alignment horizontal="center" vertical="top" textRotation="255" wrapText="1"/>
    </xf>
    <xf numFmtId="0" fontId="40" fillId="0" borderId="29" xfId="7" applyFont="1" applyBorder="1" applyAlignment="1">
      <alignment horizontal="center" vertical="top" textRotation="255" wrapText="1" shrinkToFit="1"/>
    </xf>
    <xf numFmtId="0" fontId="40" fillId="0" borderId="197" xfId="7" applyFont="1" applyBorder="1" applyAlignment="1">
      <alignment horizontal="center" vertical="top" textRotation="255" wrapText="1" shrinkToFit="1"/>
    </xf>
    <xf numFmtId="0" fontId="40" fillId="0" borderId="106" xfId="7" applyFont="1" applyBorder="1" applyAlignment="1">
      <alignment vertical="top" wrapText="1"/>
    </xf>
    <xf numFmtId="0" fontId="40" fillId="0" borderId="107" xfId="7" applyFont="1" applyBorder="1" applyAlignment="1">
      <alignment vertical="top" wrapText="1"/>
    </xf>
    <xf numFmtId="0" fontId="47" fillId="0" borderId="143" xfId="7" applyFont="1" applyBorder="1" applyAlignment="1">
      <alignment vertical="top" wrapText="1"/>
    </xf>
    <xf numFmtId="0" fontId="47" fillId="0" borderId="145" xfId="7" applyFont="1" applyBorder="1" applyAlignment="1">
      <alignment vertical="top" wrapText="1"/>
    </xf>
    <xf numFmtId="0" fontId="48" fillId="10" borderId="190" xfId="7" applyFont="1" applyFill="1" applyBorder="1" applyAlignment="1" applyProtection="1">
      <alignment horizontal="center" vertical="center"/>
      <protection locked="0"/>
    </xf>
    <xf numFmtId="0" fontId="47" fillId="6" borderId="143" xfId="7" applyFont="1" applyFill="1" applyBorder="1" applyAlignment="1" applyProtection="1">
      <alignment horizontal="center" vertical="center"/>
      <protection locked="0"/>
    </xf>
    <xf numFmtId="0" fontId="47" fillId="6" borderId="145" xfId="7" applyFont="1" applyFill="1" applyBorder="1" applyAlignment="1" applyProtection="1">
      <alignment horizontal="center" vertical="center"/>
      <protection locked="0"/>
    </xf>
    <xf numFmtId="0" fontId="47" fillId="10" borderId="88" xfId="7" applyFont="1" applyFill="1" applyBorder="1" applyAlignment="1" applyProtection="1">
      <alignment vertical="top"/>
      <protection locked="0"/>
    </xf>
    <xf numFmtId="0" fontId="47" fillId="10" borderId="84" xfId="7" applyFont="1" applyFill="1" applyBorder="1" applyAlignment="1" applyProtection="1">
      <alignment vertical="top"/>
      <protection locked="0"/>
    </xf>
    <xf numFmtId="0" fontId="47" fillId="10" borderId="89" xfId="7" applyFont="1" applyFill="1" applyBorder="1" applyAlignment="1" applyProtection="1">
      <alignment vertical="top"/>
      <protection locked="0"/>
    </xf>
    <xf numFmtId="0" fontId="47" fillId="10" borderId="143" xfId="7" applyFont="1" applyFill="1" applyBorder="1" applyAlignment="1" applyProtection="1">
      <alignment vertical="top"/>
      <protection locked="0"/>
    </xf>
    <xf numFmtId="0" fontId="47" fillId="10" borderId="144" xfId="7" applyFont="1" applyFill="1" applyBorder="1" applyAlignment="1" applyProtection="1">
      <alignment vertical="top"/>
      <protection locked="0"/>
    </xf>
    <xf numFmtId="0" fontId="47" fillId="10" borderId="145" xfId="7" applyFont="1" applyFill="1" applyBorder="1" applyAlignment="1" applyProtection="1">
      <alignment vertical="top"/>
      <protection locked="0"/>
    </xf>
    <xf numFmtId="0" fontId="48" fillId="10" borderId="200" xfId="7" applyFont="1" applyFill="1" applyBorder="1" applyAlignment="1">
      <alignment horizontal="center" vertical="center"/>
    </xf>
    <xf numFmtId="0" fontId="47" fillId="0" borderId="106" xfId="7" applyFont="1" applyBorder="1" applyAlignment="1">
      <alignment vertical="top" wrapText="1"/>
    </xf>
    <xf numFmtId="0" fontId="47" fillId="0" borderId="52" xfId="7" applyFont="1" applyBorder="1" applyAlignment="1">
      <alignment vertical="top" wrapText="1"/>
    </xf>
    <xf numFmtId="0" fontId="47" fillId="0" borderId="107" xfId="7" applyFont="1" applyBorder="1" applyAlignment="1">
      <alignment vertical="top" wrapText="1"/>
    </xf>
    <xf numFmtId="0" fontId="48" fillId="10" borderId="198" xfId="7" applyFont="1" applyFill="1" applyBorder="1" applyAlignment="1" applyProtection="1">
      <alignment horizontal="center" vertical="center"/>
      <protection locked="0"/>
    </xf>
    <xf numFmtId="0" fontId="47" fillId="6" borderId="107" xfId="7" applyFont="1" applyFill="1" applyBorder="1" applyAlignment="1" applyProtection="1">
      <alignment horizontal="center" vertical="center"/>
      <protection locked="0"/>
    </xf>
    <xf numFmtId="0" fontId="47" fillId="10" borderId="106" xfId="7" applyFont="1" applyFill="1" applyBorder="1" applyAlignment="1" applyProtection="1">
      <alignment vertical="top"/>
      <protection locked="0"/>
    </xf>
    <xf numFmtId="0" fontId="47" fillId="10" borderId="52" xfId="7" applyFont="1" applyFill="1" applyBorder="1" applyAlignment="1" applyProtection="1">
      <alignment vertical="top"/>
      <protection locked="0"/>
    </xf>
    <xf numFmtId="0" fontId="47" fillId="10" borderId="107" xfId="7" applyFont="1" applyFill="1" applyBorder="1" applyAlignment="1" applyProtection="1">
      <alignment vertical="top"/>
      <protection locked="0"/>
    </xf>
    <xf numFmtId="0" fontId="40" fillId="0" borderId="22" xfId="7" applyFont="1" applyBorder="1" applyAlignment="1">
      <alignment horizontal="center" vertical="top" textRotation="255" wrapText="1"/>
    </xf>
    <xf numFmtId="0" fontId="40" fillId="0" borderId="23" xfId="7" applyFont="1" applyBorder="1" applyAlignment="1">
      <alignment horizontal="center" vertical="top" textRotation="255" wrapText="1"/>
    </xf>
    <xf numFmtId="0" fontId="40" fillId="0" borderId="26" xfId="7" applyFont="1" applyBorder="1" applyAlignment="1">
      <alignment horizontal="center" vertical="top" textRotation="255" wrapText="1"/>
    </xf>
    <xf numFmtId="0" fontId="40" fillId="0" borderId="40" xfId="7" applyFont="1" applyBorder="1" applyAlignment="1">
      <alignment horizontal="center" vertical="top" textRotation="255" wrapText="1"/>
    </xf>
    <xf numFmtId="189" fontId="48" fillId="10" borderId="27" xfId="7" applyNumberFormat="1" applyFont="1" applyFill="1" applyBorder="1" applyAlignment="1">
      <alignment horizontal="center" vertical="center"/>
    </xf>
    <xf numFmtId="0" fontId="51" fillId="0" borderId="13" xfId="7" applyFont="1" applyBorder="1" applyAlignment="1">
      <alignment vertical="top" wrapText="1"/>
    </xf>
    <xf numFmtId="0" fontId="51" fillId="0" borderId="0" xfId="7" applyFont="1" applyAlignment="1">
      <alignment vertical="top" wrapText="1"/>
    </xf>
    <xf numFmtId="0" fontId="51" fillId="0" borderId="7" xfId="7" applyFont="1" applyBorder="1" applyAlignment="1">
      <alignment vertical="top" wrapText="1"/>
    </xf>
    <xf numFmtId="0" fontId="51" fillId="0" borderId="117" xfId="7" applyFont="1" applyBorder="1" applyAlignment="1">
      <alignment vertical="top" wrapText="1"/>
    </xf>
    <xf numFmtId="0" fontId="51" fillId="0" borderId="118" xfId="7" applyFont="1" applyBorder="1" applyAlignment="1">
      <alignment vertical="top" wrapText="1"/>
    </xf>
    <xf numFmtId="0" fontId="51" fillId="0" borderId="139" xfId="7" applyFont="1" applyBorder="1" applyAlignment="1">
      <alignment vertical="top" wrapText="1"/>
    </xf>
    <xf numFmtId="0" fontId="51" fillId="0" borderId="124" xfId="7" applyFont="1" applyBorder="1" applyAlignment="1">
      <alignment vertical="top" wrapText="1"/>
    </xf>
    <xf numFmtId="0" fontId="51" fillId="0" borderId="137" xfId="7" applyFont="1" applyBorder="1" applyAlignment="1">
      <alignment vertical="top" wrapText="1"/>
    </xf>
    <xf numFmtId="0" fontId="52" fillId="10" borderId="168" xfId="7" applyFont="1" applyFill="1" applyBorder="1" applyAlignment="1" applyProtection="1">
      <alignment horizontal="center" vertical="center"/>
      <protection locked="0"/>
    </xf>
    <xf numFmtId="0" fontId="52" fillId="10" borderId="6" xfId="7" applyFont="1" applyFill="1" applyBorder="1" applyAlignment="1" applyProtection="1">
      <alignment horizontal="center" vertical="center"/>
      <protection locked="0"/>
    </xf>
    <xf numFmtId="0" fontId="51" fillId="6" borderId="137" xfId="7" applyFont="1" applyFill="1" applyBorder="1" applyAlignment="1" applyProtection="1">
      <alignment horizontal="center" vertical="center"/>
      <protection locked="0"/>
    </xf>
    <xf numFmtId="0" fontId="51" fillId="6" borderId="7" xfId="7" applyFont="1" applyFill="1" applyBorder="1" applyAlignment="1" applyProtection="1">
      <alignment horizontal="center" vertical="center"/>
      <protection locked="0"/>
    </xf>
    <xf numFmtId="0" fontId="51" fillId="10" borderId="124" xfId="7" applyFont="1" applyFill="1" applyBorder="1" applyAlignment="1" applyProtection="1">
      <alignment vertical="top"/>
      <protection locked="0"/>
    </xf>
    <xf numFmtId="0" fontId="51" fillId="10" borderId="125" xfId="7" applyFont="1" applyFill="1" applyBorder="1" applyAlignment="1" applyProtection="1">
      <alignment vertical="top"/>
      <protection locked="0"/>
    </xf>
    <xf numFmtId="0" fontId="51" fillId="10" borderId="137" xfId="7" applyFont="1" applyFill="1" applyBorder="1" applyAlignment="1" applyProtection="1">
      <alignment vertical="top"/>
      <protection locked="0"/>
    </xf>
    <xf numFmtId="0" fontId="51" fillId="10" borderId="117" xfId="7" applyFont="1" applyFill="1" applyBorder="1" applyAlignment="1" applyProtection="1">
      <alignment vertical="top"/>
      <protection locked="0"/>
    </xf>
    <xf numFmtId="0" fontId="51" fillId="10" borderId="118" xfId="7" applyFont="1" applyFill="1" applyBorder="1" applyAlignment="1" applyProtection="1">
      <alignment vertical="top"/>
      <protection locked="0"/>
    </xf>
    <xf numFmtId="0" fontId="51" fillId="10" borderId="139" xfId="7" applyFont="1" applyFill="1" applyBorder="1" applyAlignment="1" applyProtection="1">
      <alignment vertical="top"/>
      <protection locked="0"/>
    </xf>
    <xf numFmtId="189" fontId="52" fillId="10" borderId="175" xfId="7" applyNumberFormat="1" applyFont="1" applyFill="1" applyBorder="1" applyAlignment="1">
      <alignment horizontal="center" vertical="center"/>
    </xf>
    <xf numFmtId="0" fontId="52" fillId="10" borderId="27" xfId="7" applyFont="1" applyFill="1" applyBorder="1" applyAlignment="1">
      <alignment horizontal="center" vertical="center"/>
    </xf>
    <xf numFmtId="0" fontId="52" fillId="10" borderId="176" xfId="7" applyFont="1" applyFill="1" applyBorder="1" applyAlignment="1">
      <alignment horizontal="center" vertical="center"/>
    </xf>
    <xf numFmtId="0" fontId="51" fillId="6" borderId="161" xfId="7" applyFont="1" applyFill="1" applyBorder="1" applyAlignment="1" applyProtection="1">
      <alignment horizontal="center" vertical="center"/>
      <protection locked="0"/>
    </xf>
    <xf numFmtId="0" fontId="51" fillId="6" borderId="171" xfId="7" applyFont="1" applyFill="1" applyBorder="1" applyAlignment="1" applyProtection="1">
      <alignment horizontal="center" vertical="center"/>
      <protection locked="0"/>
    </xf>
    <xf numFmtId="0" fontId="51" fillId="6" borderId="158" xfId="7" applyFont="1" applyFill="1" applyBorder="1" applyAlignment="1" applyProtection="1">
      <alignment horizontal="center" vertical="center"/>
      <protection locked="0"/>
    </xf>
    <xf numFmtId="0" fontId="51" fillId="6" borderId="164" xfId="7" applyFont="1" applyFill="1" applyBorder="1" applyAlignment="1" applyProtection="1">
      <alignment horizontal="center" vertical="center"/>
      <protection locked="0"/>
    </xf>
    <xf numFmtId="0" fontId="52" fillId="10" borderId="170" xfId="7" applyFont="1" applyFill="1" applyBorder="1" applyAlignment="1" applyProtection="1">
      <alignment horizontal="center" vertical="center"/>
      <protection locked="0"/>
    </xf>
    <xf numFmtId="0" fontId="51" fillId="0" borderId="125" xfId="7" applyFont="1" applyBorder="1" applyAlignment="1">
      <alignment vertical="top" wrapText="1"/>
    </xf>
    <xf numFmtId="0" fontId="51" fillId="6" borderId="124" xfId="7" applyFont="1" applyFill="1" applyBorder="1" applyAlignment="1" applyProtection="1">
      <alignment horizontal="center" vertical="center"/>
      <protection locked="0"/>
    </xf>
    <xf numFmtId="0" fontId="51" fillId="6" borderId="117" xfId="7" applyFont="1" applyFill="1" applyBorder="1" applyAlignment="1" applyProtection="1">
      <alignment horizontal="center" vertical="center"/>
      <protection locked="0"/>
    </xf>
    <xf numFmtId="0" fontId="51" fillId="6" borderId="139" xfId="7" applyFont="1" applyFill="1" applyBorder="1" applyAlignment="1" applyProtection="1">
      <alignment horizontal="center" vertical="center"/>
      <protection locked="0"/>
    </xf>
    <xf numFmtId="0" fontId="51" fillId="10" borderId="88" xfId="7" applyFont="1" applyFill="1" applyBorder="1" applyAlignment="1" applyProtection="1">
      <alignment vertical="top"/>
      <protection locked="0"/>
    </xf>
    <xf numFmtId="0" fontId="51" fillId="10" borderId="84" xfId="7" applyFont="1" applyFill="1" applyBorder="1" applyAlignment="1" applyProtection="1">
      <alignment vertical="top"/>
      <protection locked="0"/>
    </xf>
    <xf numFmtId="0" fontId="51" fillId="10" borderId="89" xfId="7" applyFont="1" applyFill="1" applyBorder="1" applyAlignment="1" applyProtection="1">
      <alignment vertical="top"/>
      <protection locked="0"/>
    </xf>
    <xf numFmtId="0" fontId="47" fillId="10" borderId="140" xfId="7" applyFont="1" applyFill="1" applyBorder="1" applyAlignment="1" applyProtection="1">
      <alignment vertical="top"/>
      <protection locked="0"/>
    </xf>
    <xf numFmtId="0" fontId="47" fillId="10" borderId="141" xfId="7" applyFont="1" applyFill="1" applyBorder="1" applyAlignment="1" applyProtection="1">
      <alignment vertical="top"/>
      <protection locked="0"/>
    </xf>
    <xf numFmtId="0" fontId="47" fillId="10" borderId="142" xfId="7" applyFont="1" applyFill="1" applyBorder="1" applyAlignment="1" applyProtection="1">
      <alignment vertical="top"/>
      <protection locked="0"/>
    </xf>
    <xf numFmtId="0" fontId="48" fillId="10" borderId="176" xfId="7" applyFont="1" applyFill="1" applyBorder="1" applyAlignment="1">
      <alignment horizontal="center" vertical="center"/>
    </xf>
    <xf numFmtId="0" fontId="37" fillId="0" borderId="5" xfId="7" applyFont="1" applyBorder="1" applyAlignment="1">
      <alignment horizontal="center" vertical="center" textRotation="255" shrinkToFit="1" readingOrder="1"/>
    </xf>
    <xf numFmtId="0" fontId="37" fillId="0" borderId="6" xfId="7" applyFont="1" applyBorder="1" applyAlignment="1">
      <alignment horizontal="center" vertical="center" textRotation="255" shrinkToFit="1" readingOrder="1"/>
    </xf>
    <xf numFmtId="0" fontId="37" fillId="0" borderId="198" xfId="7" applyFont="1" applyBorder="1" applyAlignment="1">
      <alignment horizontal="center" vertical="center" textRotation="255" shrinkToFit="1" readingOrder="1"/>
    </xf>
    <xf numFmtId="0" fontId="48" fillId="10" borderId="212" xfId="7" applyFont="1" applyFill="1" applyBorder="1" applyAlignment="1" applyProtection="1">
      <alignment horizontal="center" vertical="center"/>
      <protection locked="0"/>
    </xf>
    <xf numFmtId="0" fontId="47" fillId="6" borderId="149" xfId="7" applyFont="1" applyFill="1" applyBorder="1" applyAlignment="1" applyProtection="1">
      <alignment horizontal="center" vertical="center"/>
      <protection locked="0"/>
    </xf>
    <xf numFmtId="0" fontId="47" fillId="6" borderId="164" xfId="7" applyFont="1" applyFill="1" applyBorder="1" applyAlignment="1" applyProtection="1">
      <alignment horizontal="center" vertical="center"/>
      <protection locked="0"/>
    </xf>
    <xf numFmtId="0" fontId="47" fillId="6" borderId="194" xfId="7" applyFont="1" applyFill="1" applyBorder="1" applyAlignment="1" applyProtection="1">
      <alignment horizontal="center" vertical="center"/>
      <protection locked="0"/>
    </xf>
    <xf numFmtId="0" fontId="47" fillId="6" borderId="171" xfId="7" applyFont="1" applyFill="1" applyBorder="1" applyAlignment="1" applyProtection="1">
      <alignment horizontal="center" vertical="center"/>
      <protection locked="0"/>
    </xf>
    <xf numFmtId="0" fontId="47" fillId="6" borderId="195" xfId="7" applyFont="1" applyFill="1" applyBorder="1" applyAlignment="1" applyProtection="1">
      <alignment horizontal="center" vertical="center"/>
      <protection locked="0"/>
    </xf>
    <xf numFmtId="0" fontId="40" fillId="0" borderId="39" xfId="7" applyFont="1" applyBorder="1" applyAlignment="1">
      <alignment horizontal="center" vertical="top" textRotation="255" wrapText="1"/>
    </xf>
    <xf numFmtId="0" fontId="48" fillId="10" borderId="213" xfId="7" applyFont="1" applyFill="1" applyBorder="1" applyAlignment="1" applyProtection="1">
      <alignment horizontal="center" vertical="center"/>
      <protection locked="0"/>
    </xf>
    <xf numFmtId="0" fontId="48" fillId="10" borderId="201" xfId="7" applyFont="1" applyFill="1" applyBorder="1" applyAlignment="1">
      <alignment horizontal="center" vertical="center"/>
    </xf>
    <xf numFmtId="189" fontId="48" fillId="10" borderId="204" xfId="7" applyNumberFormat="1" applyFont="1" applyFill="1" applyBorder="1" applyAlignment="1">
      <alignment horizontal="center" vertical="center"/>
    </xf>
    <xf numFmtId="0" fontId="51" fillId="6" borderId="13" xfId="7" applyFont="1" applyFill="1" applyBorder="1" applyAlignment="1" applyProtection="1">
      <alignment horizontal="center" vertical="center"/>
      <protection locked="0"/>
    </xf>
    <xf numFmtId="189" fontId="52" fillId="10" borderId="172" xfId="7" applyNumberFormat="1" applyFont="1" applyFill="1" applyBorder="1" applyAlignment="1">
      <alignment horizontal="center" vertical="center"/>
    </xf>
    <xf numFmtId="0" fontId="52" fillId="10" borderId="172" xfId="7" applyFont="1" applyFill="1" applyBorder="1" applyAlignment="1">
      <alignment horizontal="center" vertical="center"/>
    </xf>
    <xf numFmtId="0" fontId="40" fillId="0" borderId="202" xfId="7" applyFont="1" applyBorder="1" applyAlignment="1">
      <alignment horizontal="center" vertical="top" textRotation="255" wrapText="1"/>
    </xf>
    <xf numFmtId="0" fontId="40" fillId="0" borderId="6" xfId="7" applyFont="1" applyBorder="1" applyAlignment="1">
      <alignment horizontal="center" vertical="top" textRotation="255" wrapText="1"/>
    </xf>
    <xf numFmtId="0" fontId="40" fillId="0" borderId="6" xfId="4" applyFont="1" applyBorder="1" applyAlignment="1">
      <alignment horizontal="center" vertical="top" textRotation="255" wrapText="1"/>
    </xf>
    <xf numFmtId="0" fontId="40" fillId="0" borderId="198" xfId="4" applyFont="1" applyBorder="1" applyAlignment="1">
      <alignment horizontal="center" vertical="top" textRotation="255" wrapText="1"/>
    </xf>
    <xf numFmtId="0" fontId="47" fillId="0" borderId="105" xfId="7" applyFont="1" applyBorder="1" applyAlignment="1">
      <alignment vertical="top" wrapText="1"/>
    </xf>
    <xf numFmtId="0" fontId="47" fillId="0" borderId="49" xfId="7" applyFont="1" applyBorder="1" applyAlignment="1">
      <alignment vertical="top" wrapText="1"/>
    </xf>
    <xf numFmtId="0" fontId="47" fillId="0" borderId="121" xfId="7" applyFont="1" applyBorder="1" applyAlignment="1">
      <alignment vertical="top" wrapText="1"/>
    </xf>
    <xf numFmtId="0" fontId="48" fillId="10" borderId="202" xfId="7" applyFont="1" applyFill="1" applyBorder="1" applyAlignment="1" applyProtection="1">
      <alignment horizontal="center" vertical="center"/>
      <protection locked="0"/>
    </xf>
    <xf numFmtId="0" fontId="47" fillId="6" borderId="121" xfId="7" applyFont="1" applyFill="1" applyBorder="1" applyAlignment="1" applyProtection="1">
      <alignment horizontal="center" vertical="center"/>
      <protection locked="0"/>
    </xf>
    <xf numFmtId="0" fontId="47" fillId="10" borderId="105" xfId="7" applyFont="1" applyFill="1" applyBorder="1" applyAlignment="1" applyProtection="1">
      <alignment vertical="top"/>
      <protection locked="0"/>
    </xf>
    <xf numFmtId="0" fontId="47" fillId="10" borderId="49" xfId="7" applyFont="1" applyFill="1" applyBorder="1" applyAlignment="1" applyProtection="1">
      <alignment vertical="top"/>
      <protection locked="0"/>
    </xf>
    <xf numFmtId="0" fontId="47" fillId="10" borderId="121" xfId="7" applyFont="1" applyFill="1" applyBorder="1" applyAlignment="1" applyProtection="1">
      <alignment vertical="top"/>
      <protection locked="0"/>
    </xf>
    <xf numFmtId="0" fontId="47" fillId="6" borderId="106" xfId="7" applyFont="1" applyFill="1" applyBorder="1" applyAlignment="1" applyProtection="1">
      <alignment horizontal="center" vertical="center"/>
      <protection locked="0"/>
    </xf>
    <xf numFmtId="0" fontId="51" fillId="10" borderId="13" xfId="7" applyFont="1" applyFill="1" applyBorder="1" applyAlignment="1" applyProtection="1">
      <alignment vertical="top"/>
      <protection locked="0"/>
    </xf>
    <xf numFmtId="0" fontId="51" fillId="10" borderId="0" xfId="7" applyFont="1" applyFill="1" applyAlignment="1" applyProtection="1">
      <alignment vertical="top"/>
      <protection locked="0"/>
    </xf>
    <xf numFmtId="0" fontId="51" fillId="10" borderId="7" xfId="7" applyFont="1" applyFill="1" applyBorder="1" applyAlignment="1" applyProtection="1">
      <alignment vertical="top"/>
      <protection locked="0"/>
    </xf>
    <xf numFmtId="189" fontId="52" fillId="10" borderId="176" xfId="7" applyNumberFormat="1" applyFont="1" applyFill="1" applyBorder="1" applyAlignment="1">
      <alignment horizontal="center" vertical="center"/>
    </xf>
    <xf numFmtId="0" fontId="51" fillId="0" borderId="10" xfId="7" applyFont="1" applyBorder="1" applyAlignment="1">
      <alignment vertical="top" wrapText="1"/>
    </xf>
    <xf numFmtId="0" fontId="51" fillId="0" borderId="9" xfId="7" applyFont="1" applyBorder="1" applyAlignment="1">
      <alignment vertical="top" wrapText="1"/>
    </xf>
    <xf numFmtId="0" fontId="51" fillId="0" borderId="78" xfId="7" applyFont="1" applyBorder="1" applyAlignment="1">
      <alignment vertical="top" wrapText="1"/>
    </xf>
    <xf numFmtId="0" fontId="52" fillId="10" borderId="8" xfId="7" applyFont="1" applyFill="1" applyBorder="1" applyAlignment="1" applyProtection="1">
      <alignment horizontal="center" vertical="center"/>
      <protection locked="0"/>
    </xf>
    <xf numFmtId="0" fontId="51" fillId="6" borderId="78" xfId="7" applyFont="1" applyFill="1" applyBorder="1" applyAlignment="1" applyProtection="1">
      <alignment horizontal="center" vertical="center"/>
      <protection locked="0"/>
    </xf>
    <xf numFmtId="0" fontId="51" fillId="10" borderId="10" xfId="7" applyFont="1" applyFill="1" applyBorder="1" applyAlignment="1" applyProtection="1">
      <alignment vertical="top"/>
      <protection locked="0"/>
    </xf>
    <xf numFmtId="0" fontId="51" fillId="10" borderId="9" xfId="7" applyFont="1" applyFill="1" applyBorder="1" applyAlignment="1" applyProtection="1">
      <alignment vertical="top"/>
      <protection locked="0"/>
    </xf>
    <xf numFmtId="0" fontId="51" fillId="10" borderId="78" xfId="7" applyFont="1" applyFill="1" applyBorder="1" applyAlignment="1" applyProtection="1">
      <alignment vertical="top"/>
      <protection locked="0"/>
    </xf>
    <xf numFmtId="0" fontId="52" fillId="10" borderId="174" xfId="7" applyFont="1" applyFill="1" applyBorder="1" applyAlignment="1">
      <alignment horizontal="center" vertical="center"/>
    </xf>
    <xf numFmtId="0" fontId="48" fillId="10" borderId="175" xfId="7" applyFont="1" applyFill="1" applyBorder="1" applyAlignment="1">
      <alignment horizontal="center" vertical="center"/>
    </xf>
    <xf numFmtId="0" fontId="40" fillId="0" borderId="177" xfId="7" applyFont="1" applyBorder="1" applyAlignment="1">
      <alignment horizontal="center" vertical="top" textRotation="255" wrapText="1"/>
    </xf>
    <xf numFmtId="0" fontId="47" fillId="0" borderId="205" xfId="7" applyFont="1" applyBorder="1" applyAlignment="1">
      <alignment vertical="top" wrapText="1"/>
    </xf>
    <xf numFmtId="0" fontId="47" fillId="0" borderId="206" xfId="7" applyFont="1" applyBorder="1" applyAlignment="1">
      <alignment vertical="top" wrapText="1"/>
    </xf>
    <xf numFmtId="0" fontId="47" fillId="0" borderId="207" xfId="7" applyFont="1" applyBorder="1" applyAlignment="1">
      <alignment vertical="top" wrapText="1"/>
    </xf>
    <xf numFmtId="0" fontId="48" fillId="10" borderId="208" xfId="7" applyFont="1" applyFill="1" applyBorder="1" applyAlignment="1" applyProtection="1">
      <alignment horizontal="center" vertical="center"/>
      <protection locked="0"/>
    </xf>
    <xf numFmtId="0" fontId="47" fillId="6" borderId="207" xfId="7" applyFont="1" applyFill="1" applyBorder="1" applyAlignment="1" applyProtection="1">
      <alignment horizontal="center" vertical="center"/>
      <protection locked="0"/>
    </xf>
    <xf numFmtId="0" fontId="47" fillId="10" borderId="205" xfId="7" applyFont="1" applyFill="1" applyBorder="1" applyAlignment="1" applyProtection="1">
      <alignment vertical="top"/>
      <protection locked="0"/>
    </xf>
    <xf numFmtId="0" fontId="47" fillId="10" borderId="206" xfId="7" applyFont="1" applyFill="1" applyBorder="1" applyAlignment="1" applyProtection="1">
      <alignment vertical="top"/>
      <protection locked="0"/>
    </xf>
    <xf numFmtId="0" fontId="47" fillId="10" borderId="207" xfId="7" applyFont="1" applyFill="1" applyBorder="1" applyAlignment="1" applyProtection="1">
      <alignment vertical="top"/>
      <protection locked="0"/>
    </xf>
    <xf numFmtId="0" fontId="47" fillId="6" borderId="152" xfId="7" applyFont="1" applyFill="1" applyBorder="1" applyAlignment="1" applyProtection="1">
      <alignment horizontal="center" vertical="center"/>
      <protection locked="0"/>
    </xf>
    <xf numFmtId="0" fontId="47" fillId="0" borderId="180" xfId="7" applyFont="1" applyBorder="1" applyAlignment="1">
      <alignment vertical="top" wrapText="1"/>
    </xf>
    <xf numFmtId="0" fontId="47" fillId="0" borderId="135" xfId="7" applyFont="1" applyBorder="1" applyAlignment="1">
      <alignment vertical="top" wrapText="1"/>
    </xf>
    <xf numFmtId="0" fontId="47" fillId="0" borderId="181" xfId="7" applyFont="1" applyBorder="1" applyAlignment="1">
      <alignment vertical="top" wrapText="1"/>
    </xf>
    <xf numFmtId="0" fontId="48" fillId="10" borderId="182" xfId="7" applyFont="1" applyFill="1" applyBorder="1" applyAlignment="1" applyProtection="1">
      <alignment horizontal="center" vertical="center"/>
      <protection locked="0"/>
    </xf>
    <xf numFmtId="0" fontId="47" fillId="6" borderId="181" xfId="7" applyFont="1" applyFill="1" applyBorder="1" applyAlignment="1" applyProtection="1">
      <alignment horizontal="center" vertical="center"/>
      <protection locked="0"/>
    </xf>
    <xf numFmtId="0" fontId="47" fillId="10" borderId="180" xfId="7" applyFont="1" applyFill="1" applyBorder="1" applyAlignment="1" applyProtection="1">
      <alignment vertical="top"/>
      <protection locked="0"/>
    </xf>
    <xf numFmtId="0" fontId="47" fillId="10" borderId="135" xfId="7" applyFont="1" applyFill="1" applyBorder="1" applyAlignment="1" applyProtection="1">
      <alignment vertical="top"/>
      <protection locked="0"/>
    </xf>
    <xf numFmtId="0" fontId="47" fillId="10" borderId="181" xfId="7" applyFont="1" applyFill="1" applyBorder="1" applyAlignment="1" applyProtection="1">
      <alignment vertical="top"/>
      <protection locked="0"/>
    </xf>
    <xf numFmtId="0" fontId="48" fillId="10" borderId="179" xfId="7" applyFont="1" applyFill="1" applyBorder="1" applyAlignment="1">
      <alignment horizontal="center" vertical="center"/>
    </xf>
    <xf numFmtId="0" fontId="51" fillId="10" borderId="11" xfId="7" applyFont="1" applyFill="1" applyBorder="1" applyAlignment="1" applyProtection="1">
      <alignment vertical="top"/>
      <protection locked="0"/>
    </xf>
    <xf numFmtId="0" fontId="51" fillId="10" borderId="14" xfId="7" applyFont="1" applyFill="1" applyBorder="1" applyAlignment="1" applyProtection="1">
      <alignment vertical="top"/>
      <protection locked="0"/>
    </xf>
    <xf numFmtId="0" fontId="51" fillId="10" borderId="12" xfId="7" applyFont="1" applyFill="1" applyBorder="1" applyAlignment="1" applyProtection="1">
      <alignment vertical="top"/>
      <protection locked="0"/>
    </xf>
    <xf numFmtId="189" fontId="52" fillId="10" borderId="55" xfId="7" applyNumberFormat="1" applyFont="1" applyFill="1" applyBorder="1" applyAlignment="1">
      <alignment horizontal="center" vertical="center"/>
    </xf>
    <xf numFmtId="0" fontId="51" fillId="0" borderId="11" xfId="7" applyFont="1" applyBorder="1" applyAlignment="1">
      <alignment vertical="top" wrapText="1"/>
    </xf>
    <xf numFmtId="0" fontId="51" fillId="0" borderId="14" xfId="7" applyFont="1" applyBorder="1" applyAlignment="1">
      <alignment vertical="top" wrapText="1"/>
    </xf>
    <xf numFmtId="0" fontId="51" fillId="0" borderId="12" xfId="7" applyFont="1" applyBorder="1" applyAlignment="1">
      <alignment vertical="top" wrapText="1"/>
    </xf>
    <xf numFmtId="0" fontId="10" fillId="0" borderId="122"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23" xfId="0" applyFont="1" applyBorder="1" applyAlignment="1">
      <alignment horizontal="center" vertical="center" wrapText="1"/>
    </xf>
    <xf numFmtId="49" fontId="10" fillId="0" borderId="86" xfId="0" applyNumberFormat="1" applyFont="1" applyBorder="1" applyAlignment="1">
      <alignment horizontal="left" vertical="center" wrapText="1"/>
    </xf>
    <xf numFmtId="49" fontId="10" fillId="0" borderId="84" xfId="0" applyNumberFormat="1" applyFont="1" applyBorder="1" applyAlignment="1">
      <alignment horizontal="left" vertical="center" wrapText="1"/>
    </xf>
    <xf numFmtId="49" fontId="10" fillId="0" borderId="86" xfId="0" applyNumberFormat="1" applyFont="1" applyBorder="1" applyAlignment="1">
      <alignment horizontal="left" vertical="center" shrinkToFit="1"/>
    </xf>
    <xf numFmtId="49" fontId="10" fillId="0" borderId="84" xfId="0" applyNumberFormat="1" applyFont="1" applyBorder="1" applyAlignment="1">
      <alignment horizontal="left" vertical="center" shrinkToFit="1"/>
    </xf>
    <xf numFmtId="0" fontId="10" fillId="0" borderId="7" xfId="0" applyFont="1" applyBorder="1" applyAlignment="1">
      <alignment horizontal="left" vertical="top" wrapText="1"/>
    </xf>
    <xf numFmtId="0" fontId="10" fillId="0" borderId="34" xfId="0" applyFont="1" applyBorder="1" applyAlignment="1">
      <alignment horizontal="left" vertical="top" wrapText="1"/>
    </xf>
    <xf numFmtId="0" fontId="10" fillId="4" borderId="86" xfId="0" applyFont="1" applyFill="1" applyBorder="1" applyAlignment="1" applyProtection="1">
      <alignment horizontal="left" vertical="center"/>
      <protection locked="0"/>
    </xf>
    <xf numFmtId="0" fontId="10" fillId="4" borderId="84" xfId="0" applyFont="1" applyFill="1" applyBorder="1" applyAlignment="1" applyProtection="1">
      <alignment horizontal="left" vertical="center"/>
      <protection locked="0"/>
    </xf>
    <xf numFmtId="0" fontId="10" fillId="4" borderId="89" xfId="0" applyFont="1" applyFill="1" applyBorder="1" applyAlignment="1" applyProtection="1">
      <alignment horizontal="left" vertical="center"/>
      <protection locked="0"/>
    </xf>
    <xf numFmtId="0" fontId="10" fillId="0" borderId="79" xfId="0" applyFont="1" applyBorder="1" applyAlignment="1">
      <alignment horizontal="center" vertical="center"/>
    </xf>
    <xf numFmtId="0" fontId="10" fillId="0" borderId="59" xfId="0" applyFont="1" applyBorder="1" applyAlignment="1">
      <alignment horizontal="center" vertical="center"/>
    </xf>
    <xf numFmtId="0" fontId="10" fillId="0" borderId="80" xfId="0" applyFont="1" applyBorder="1" applyAlignment="1">
      <alignment horizontal="center" vertical="center"/>
    </xf>
    <xf numFmtId="0" fontId="10" fillId="0" borderId="78" xfId="0" applyFont="1" applyBorder="1" applyAlignment="1">
      <alignment horizontal="center" vertical="center"/>
    </xf>
    <xf numFmtId="49" fontId="10" fillId="11" borderId="86" xfId="0" applyNumberFormat="1" applyFont="1" applyFill="1" applyBorder="1" applyAlignment="1">
      <alignment horizontal="left" vertical="center" shrinkToFit="1"/>
    </xf>
    <xf numFmtId="49" fontId="10" fillId="11" borderId="84" xfId="0" applyNumberFormat="1" applyFont="1" applyFill="1" applyBorder="1" applyAlignment="1">
      <alignment horizontal="left" vertical="center" shrinkToFit="1"/>
    </xf>
    <xf numFmtId="0" fontId="10" fillId="0" borderId="15" xfId="0" applyFont="1" applyBorder="1" applyAlignment="1">
      <alignment horizontal="center" vertical="center"/>
    </xf>
    <xf numFmtId="0" fontId="10" fillId="0" borderId="8" xfId="0" applyFont="1" applyBorder="1" applyAlignment="1">
      <alignment horizontal="center" vertical="center"/>
    </xf>
    <xf numFmtId="0" fontId="18" fillId="0" borderId="0" xfId="0" applyFont="1" applyAlignment="1">
      <alignment horizontal="center"/>
    </xf>
    <xf numFmtId="0" fontId="10" fillId="10" borderId="86" xfId="0" applyFont="1" applyFill="1" applyBorder="1" applyAlignment="1" applyProtection="1">
      <alignment horizontal="left"/>
      <protection locked="0"/>
    </xf>
    <xf numFmtId="0" fontId="10" fillId="10" borderId="84" xfId="0" applyFont="1" applyFill="1" applyBorder="1" applyAlignment="1" applyProtection="1">
      <alignment horizontal="left"/>
      <protection locked="0"/>
    </xf>
    <xf numFmtId="0" fontId="10" fillId="10" borderId="89" xfId="0" applyFont="1" applyFill="1" applyBorder="1" applyAlignment="1" applyProtection="1">
      <alignment horizontal="left"/>
      <protection locked="0"/>
    </xf>
    <xf numFmtId="0" fontId="10" fillId="4" borderId="86" xfId="0" applyFont="1" applyFill="1" applyBorder="1" applyAlignment="1" applyProtection="1">
      <alignment horizontal="left"/>
      <protection locked="0"/>
    </xf>
    <xf numFmtId="0" fontId="10" fillId="4" borderId="84" xfId="0" applyFont="1" applyFill="1" applyBorder="1" applyAlignment="1" applyProtection="1">
      <alignment horizontal="left"/>
      <protection locked="0"/>
    </xf>
    <xf numFmtId="0" fontId="10" fillId="4" borderId="89" xfId="0" applyFont="1" applyFill="1" applyBorder="1" applyAlignment="1" applyProtection="1">
      <alignment horizontal="left"/>
      <protection locked="0"/>
    </xf>
    <xf numFmtId="49" fontId="10" fillId="0" borderId="89" xfId="0" applyNumberFormat="1" applyFont="1" applyBorder="1" applyAlignment="1">
      <alignment horizontal="left" vertical="center" shrinkToFit="1"/>
    </xf>
    <xf numFmtId="0" fontId="10" fillId="0" borderId="34" xfId="0" applyFont="1" applyBorder="1" applyAlignment="1">
      <alignment horizontal="left" vertical="center" wrapText="1"/>
    </xf>
    <xf numFmtId="0" fontId="10" fillId="0" borderId="0" xfId="0" applyFont="1" applyAlignment="1">
      <alignment horizontal="left" vertical="top" wrapText="1"/>
    </xf>
    <xf numFmtId="49" fontId="10" fillId="0" borderId="89" xfId="0" applyNumberFormat="1" applyFont="1" applyBorder="1" applyAlignment="1">
      <alignment horizontal="left" vertical="center" wrapText="1"/>
    </xf>
    <xf numFmtId="0" fontId="10" fillId="0" borderId="0" xfId="0" applyFont="1" applyAlignment="1">
      <alignment horizontal="left" vertical="center" wrapText="1"/>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7" xfId="0" applyFont="1" applyBorder="1" applyAlignment="1">
      <alignment horizontal="left" vertical="top" wrapText="1"/>
    </xf>
    <xf numFmtId="0" fontId="10" fillId="0" borderId="21" xfId="0" applyFont="1" applyBorder="1" applyAlignment="1">
      <alignment horizontal="center" vertical="top" wrapText="1"/>
    </xf>
    <xf numFmtId="0" fontId="10" fillId="0" borderId="22" xfId="0" applyFont="1" applyBorder="1" applyAlignment="1">
      <alignment horizontal="center" vertical="top" wrapText="1"/>
    </xf>
    <xf numFmtId="0" fontId="10" fillId="7" borderId="15" xfId="0" applyFont="1" applyFill="1" applyBorder="1" applyAlignment="1">
      <alignment horizontal="center" vertical="center"/>
    </xf>
    <xf numFmtId="0" fontId="10" fillId="7" borderId="8" xfId="0" applyFont="1" applyFill="1" applyBorder="1" applyAlignment="1">
      <alignment horizontal="center" vertical="center"/>
    </xf>
    <xf numFmtId="0" fontId="10" fillId="0" borderId="26" xfId="0" applyFont="1" applyBorder="1" applyAlignment="1">
      <alignment horizontal="left" vertical="top" wrapText="1"/>
    </xf>
    <xf numFmtId="0" fontId="10" fillId="0" borderId="22" xfId="0" applyFont="1" applyBorder="1" applyAlignment="1">
      <alignment vertical="top" wrapText="1"/>
    </xf>
    <xf numFmtId="0" fontId="10" fillId="6" borderId="25" xfId="0" applyFont="1" applyFill="1" applyBorder="1" applyAlignment="1">
      <alignment horizontal="left" vertical="top" wrapText="1"/>
    </xf>
    <xf numFmtId="0" fontId="10" fillId="6" borderId="62" xfId="0" applyFont="1" applyFill="1" applyBorder="1" applyAlignment="1">
      <alignment horizontal="left" vertical="top" wrapText="1"/>
    </xf>
    <xf numFmtId="0" fontId="10" fillId="6" borderId="5" xfId="0" applyFont="1" applyFill="1" applyBorder="1" applyAlignment="1">
      <alignment horizontal="left" vertical="top" wrapText="1"/>
    </xf>
    <xf numFmtId="0" fontId="10" fillId="6" borderId="8" xfId="0" applyFont="1" applyFill="1" applyBorder="1" applyAlignment="1">
      <alignment horizontal="left" vertical="top" wrapText="1"/>
    </xf>
    <xf numFmtId="0" fontId="10" fillId="6" borderId="11" xfId="0" applyFont="1" applyFill="1" applyBorder="1" applyAlignment="1">
      <alignment horizontal="left" vertical="top" wrapText="1"/>
    </xf>
    <xf numFmtId="0" fontId="10" fillId="6" borderId="10" xfId="0" applyFont="1" applyFill="1" applyBorder="1" applyAlignment="1">
      <alignment horizontal="left" vertical="top" wrapText="1"/>
    </xf>
    <xf numFmtId="0" fontId="10" fillId="0" borderId="86" xfId="0" applyFont="1" applyBorder="1" applyAlignment="1">
      <alignment horizontal="left" vertical="center"/>
    </xf>
    <xf numFmtId="0" fontId="10" fillId="0" borderId="84" xfId="0" applyFont="1" applyBorder="1" applyAlignment="1">
      <alignment horizontal="left" vertical="center"/>
    </xf>
    <xf numFmtId="0" fontId="10" fillId="0" borderId="89" xfId="0" applyFont="1" applyBorder="1" applyAlignment="1">
      <alignment horizontal="left" vertical="center"/>
    </xf>
    <xf numFmtId="0" fontId="10" fillId="0" borderId="65" xfId="0" applyFont="1" applyBorder="1" applyAlignment="1">
      <alignment horizontal="left" vertical="center" wrapText="1"/>
    </xf>
    <xf numFmtId="0" fontId="10" fillId="0" borderId="50" xfId="0" applyFont="1" applyBorder="1" applyAlignment="1">
      <alignment horizontal="left" vertical="center" wrapText="1"/>
    </xf>
    <xf numFmtId="0" fontId="10" fillId="0" borderId="17" xfId="0" applyFont="1" applyBorder="1" applyAlignment="1">
      <alignment horizontal="center" vertical="center"/>
    </xf>
    <xf numFmtId="0" fontId="10" fillId="0" borderId="2" xfId="0" applyFont="1" applyBorder="1" applyAlignment="1">
      <alignment horizontal="center" vertical="center"/>
    </xf>
    <xf numFmtId="0" fontId="10" fillId="6" borderId="17"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12" xfId="0" applyFont="1" applyFill="1" applyBorder="1" applyAlignment="1">
      <alignment horizontal="left" vertical="top" wrapText="1"/>
    </xf>
    <xf numFmtId="0" fontId="10" fillId="6" borderId="78" xfId="0" applyFont="1" applyFill="1" applyBorder="1" applyAlignment="1">
      <alignment horizontal="left" vertical="top" wrapText="1"/>
    </xf>
    <xf numFmtId="0" fontId="10" fillId="6" borderId="58" xfId="0" applyFont="1" applyFill="1" applyBorder="1" applyAlignment="1">
      <alignment horizontal="center" vertical="center"/>
    </xf>
    <xf numFmtId="0" fontId="10" fillId="6" borderId="57" xfId="0" applyFont="1" applyFill="1" applyBorder="1" applyAlignment="1">
      <alignment horizontal="left" vertical="top" wrapText="1"/>
    </xf>
    <xf numFmtId="0" fontId="10" fillId="6" borderId="67" xfId="0" applyFont="1" applyFill="1" applyBorder="1" applyAlignment="1">
      <alignment horizontal="left" vertical="top" wrapText="1"/>
    </xf>
    <xf numFmtId="0" fontId="10" fillId="7" borderId="80" xfId="0" applyFont="1" applyFill="1" applyBorder="1" applyAlignment="1">
      <alignment horizontal="center" vertical="center"/>
    </xf>
    <xf numFmtId="0" fontId="10" fillId="7" borderId="78" xfId="0" applyFont="1" applyFill="1" applyBorder="1" applyAlignment="1">
      <alignment horizontal="center" vertical="center"/>
    </xf>
    <xf numFmtId="0" fontId="10" fillId="0" borderId="86" xfId="0" applyFont="1" applyBorder="1" applyAlignment="1">
      <alignment horizontal="left" vertical="center" wrapText="1"/>
    </xf>
    <xf numFmtId="0" fontId="10" fillId="0" borderId="84" xfId="0" applyFont="1" applyBorder="1" applyAlignment="1">
      <alignment horizontal="left" vertical="center" wrapText="1"/>
    </xf>
    <xf numFmtId="0" fontId="10" fillId="0" borderId="89" xfId="0" applyFont="1" applyBorder="1" applyAlignment="1">
      <alignment horizontal="left" vertical="center" wrapText="1"/>
    </xf>
    <xf numFmtId="0" fontId="10" fillId="0" borderId="66" xfId="0" applyFont="1" applyBorder="1" applyAlignment="1">
      <alignment horizontal="left" vertical="center" wrapText="1"/>
    </xf>
    <xf numFmtId="0" fontId="10" fillId="0" borderId="51" xfId="0" applyFont="1" applyBorder="1" applyAlignment="1">
      <alignment horizontal="left" vertical="center" wrapText="1"/>
    </xf>
    <xf numFmtId="0" fontId="10" fillId="10" borderId="86" xfId="0" applyFont="1" applyFill="1" applyBorder="1" applyAlignment="1" applyProtection="1">
      <alignment horizontal="left" vertical="center"/>
      <protection locked="0"/>
    </xf>
    <xf numFmtId="0" fontId="10" fillId="10" borderId="84" xfId="0" applyFont="1" applyFill="1" applyBorder="1" applyAlignment="1" applyProtection="1">
      <alignment horizontal="left" vertical="center"/>
      <protection locked="0"/>
    </xf>
    <xf numFmtId="0" fontId="10" fillId="10" borderId="89" xfId="0" applyFont="1" applyFill="1" applyBorder="1" applyAlignment="1" applyProtection="1">
      <alignment horizontal="left" vertical="center"/>
      <protection locked="0"/>
    </xf>
    <xf numFmtId="0" fontId="10" fillId="8" borderId="17" xfId="0" applyFont="1" applyFill="1" applyBorder="1" applyAlignment="1">
      <alignment horizontal="center"/>
    </xf>
    <xf numFmtId="0" fontId="10" fillId="8" borderId="58" xfId="0" applyFont="1" applyFill="1" applyBorder="1" applyAlignment="1">
      <alignment horizontal="center"/>
    </xf>
    <xf numFmtId="0" fontId="10" fillId="3" borderId="53" xfId="0" applyFont="1" applyFill="1" applyBorder="1" applyAlignment="1">
      <alignment horizontal="left" vertical="top" wrapText="1"/>
    </xf>
    <xf numFmtId="0" fontId="10" fillId="3" borderId="61"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8" borderId="11" xfId="0" applyFont="1" applyFill="1" applyBorder="1" applyAlignment="1">
      <alignment horizontal="left" vertical="top" wrapText="1"/>
    </xf>
    <xf numFmtId="0" fontId="10" fillId="8" borderId="12" xfId="0" applyFont="1" applyFill="1" applyBorder="1" applyAlignment="1">
      <alignment horizontal="left" vertical="top" wrapText="1"/>
    </xf>
    <xf numFmtId="0" fontId="10" fillId="8" borderId="10" xfId="0" applyFont="1" applyFill="1" applyBorder="1" applyAlignment="1">
      <alignment horizontal="left" vertical="top" wrapText="1"/>
    </xf>
    <xf numFmtId="0" fontId="10" fillId="8" borderId="78" xfId="0" applyFont="1" applyFill="1" applyBorder="1" applyAlignment="1">
      <alignment horizontal="left" vertical="top" wrapText="1"/>
    </xf>
    <xf numFmtId="0" fontId="10" fillId="8" borderId="57" xfId="0" applyFont="1" applyFill="1" applyBorder="1" applyAlignment="1">
      <alignment horizontal="left" vertical="top" wrapText="1"/>
    </xf>
    <xf numFmtId="0" fontId="10" fillId="8" borderId="67" xfId="0" applyFont="1" applyFill="1" applyBorder="1" applyAlignment="1">
      <alignment horizontal="left" vertical="top" wrapText="1"/>
    </xf>
    <xf numFmtId="0" fontId="18" fillId="0" borderId="0" xfId="0" applyFont="1" applyAlignment="1">
      <alignment horizontal="center" vertical="center"/>
    </xf>
    <xf numFmtId="0" fontId="10" fillId="3" borderId="17" xfId="0" applyFont="1" applyFill="1" applyBorder="1" applyAlignment="1">
      <alignment horizontal="center"/>
    </xf>
    <xf numFmtId="0" fontId="10" fillId="3" borderId="18" xfId="0" applyFont="1" applyFill="1" applyBorder="1" applyAlignment="1">
      <alignment horizontal="center"/>
    </xf>
    <xf numFmtId="0" fontId="10" fillId="0" borderId="65" xfId="0" applyFont="1" applyBorder="1" applyAlignment="1">
      <alignment horizontal="left" vertical="top" wrapText="1"/>
    </xf>
    <xf numFmtId="0" fontId="10" fillId="0" borderId="50" xfId="0" applyFont="1" applyBorder="1" applyAlignment="1">
      <alignment horizontal="left" vertical="top" wrapText="1"/>
    </xf>
    <xf numFmtId="0" fontId="43" fillId="0" borderId="16" xfId="0" applyFont="1" applyBorder="1" applyAlignment="1">
      <alignment vertical="center" shrinkToFit="1"/>
    </xf>
    <xf numFmtId="0" fontId="43" fillId="0" borderId="0" xfId="0" applyFont="1" applyAlignment="1">
      <alignment vertical="center" shrinkToFit="1"/>
    </xf>
    <xf numFmtId="0" fontId="43" fillId="0" borderId="7" xfId="0" applyFont="1" applyBorder="1" applyAlignment="1">
      <alignment vertical="center" shrinkToFit="1"/>
    </xf>
    <xf numFmtId="0" fontId="10" fillId="0" borderId="86" xfId="0" applyFont="1" applyBorder="1" applyAlignment="1">
      <alignment horizontal="left" vertical="center" shrinkToFit="1"/>
    </xf>
    <xf numFmtId="0" fontId="10" fillId="0" borderId="84" xfId="0" applyFont="1" applyBorder="1" applyAlignment="1">
      <alignment horizontal="left" vertical="center" shrinkToFit="1"/>
    </xf>
    <xf numFmtId="0" fontId="10" fillId="0" borderId="89" xfId="0" applyFont="1" applyBorder="1" applyAlignment="1">
      <alignment horizontal="left" vertical="center" shrinkToFit="1"/>
    </xf>
    <xf numFmtId="0" fontId="28" fillId="0" borderId="26" xfId="0" applyFont="1" applyBorder="1" applyAlignment="1">
      <alignment horizontal="left" vertical="center" wrapText="1"/>
    </xf>
    <xf numFmtId="0" fontId="10" fillId="0" borderId="45" xfId="0" applyFont="1" applyBorder="1" applyAlignment="1">
      <alignment horizontal="center" vertical="center"/>
    </xf>
    <xf numFmtId="0" fontId="10" fillId="0" borderId="19" xfId="0" applyFont="1" applyBorder="1" applyAlignment="1">
      <alignment horizontal="center" vertical="center"/>
    </xf>
    <xf numFmtId="0" fontId="10" fillId="0" borderId="58" xfId="0" applyFont="1" applyBorder="1" applyAlignment="1">
      <alignment horizontal="center" vertical="center"/>
    </xf>
    <xf numFmtId="0" fontId="10" fillId="4" borderId="13" xfId="0" applyFont="1" applyFill="1" applyBorder="1" applyAlignment="1" applyProtection="1">
      <alignment horizontal="left" vertical="top" wrapText="1"/>
      <protection locked="0"/>
    </xf>
    <xf numFmtId="0" fontId="10" fillId="4" borderId="34" xfId="0" applyFont="1" applyFill="1" applyBorder="1" applyAlignment="1" applyProtection="1">
      <alignment horizontal="left" vertical="top" wrapText="1"/>
      <protection locked="0"/>
    </xf>
    <xf numFmtId="0" fontId="10" fillId="4" borderId="37" xfId="0" applyFont="1" applyFill="1" applyBorder="1" applyAlignment="1" applyProtection="1">
      <alignment horizontal="left" vertical="top" wrapText="1"/>
      <protection locked="0"/>
    </xf>
    <xf numFmtId="0" fontId="10" fillId="4" borderId="38" xfId="0" applyFont="1" applyFill="1" applyBorder="1" applyAlignment="1" applyProtection="1">
      <alignment horizontal="left" vertical="top" wrapText="1"/>
      <protection locked="0"/>
    </xf>
    <xf numFmtId="0" fontId="10" fillId="9" borderId="25" xfId="0" applyFont="1" applyFill="1" applyBorder="1" applyAlignment="1" applyProtection="1">
      <alignment horizontal="center" vertical="center"/>
      <protection locked="0"/>
    </xf>
    <xf numFmtId="0" fontId="10" fillId="9" borderId="62" xfId="0" applyFont="1" applyFill="1" applyBorder="1" applyAlignment="1" applyProtection="1">
      <alignment horizontal="center" vertical="center"/>
      <protection locked="0"/>
    </xf>
    <xf numFmtId="0" fontId="10" fillId="10" borderId="88" xfId="0" applyFont="1" applyFill="1" applyBorder="1" applyAlignment="1" applyProtection="1">
      <alignment horizontal="left" vertical="center"/>
      <protection locked="0"/>
    </xf>
    <xf numFmtId="0" fontId="10" fillId="10" borderId="87" xfId="0" applyFont="1" applyFill="1" applyBorder="1" applyAlignment="1" applyProtection="1">
      <alignment horizontal="left" vertical="center"/>
      <protection locked="0"/>
    </xf>
    <xf numFmtId="0" fontId="10" fillId="0" borderId="64" xfId="0" applyFont="1" applyBorder="1" applyAlignment="1">
      <alignment horizontal="left" vertical="center"/>
    </xf>
    <xf numFmtId="0" fontId="10" fillId="0" borderId="49" xfId="0" applyFont="1" applyBorder="1" applyAlignment="1">
      <alignment horizontal="left" vertical="center"/>
    </xf>
    <xf numFmtId="0" fontId="10" fillId="0" borderId="48" xfId="0" applyFont="1" applyBorder="1" applyAlignment="1">
      <alignment horizontal="left" vertical="center"/>
    </xf>
    <xf numFmtId="0" fontId="10" fillId="0" borderId="65" xfId="0" applyFont="1" applyBorder="1" applyAlignment="1">
      <alignment horizontal="left" vertical="center"/>
    </xf>
    <xf numFmtId="0" fontId="10" fillId="0" borderId="0" xfId="0" applyFont="1" applyAlignment="1">
      <alignment horizontal="left" vertical="center"/>
    </xf>
    <xf numFmtId="0" fontId="10" fillId="0" borderId="50" xfId="0" applyFont="1" applyBorder="1" applyAlignment="1">
      <alignment horizontal="left" vertical="center"/>
    </xf>
    <xf numFmtId="0" fontId="10" fillId="0" borderId="66" xfId="0" applyFont="1" applyBorder="1" applyAlignment="1">
      <alignment horizontal="left" vertical="center"/>
    </xf>
    <xf numFmtId="0" fontId="10" fillId="0" borderId="52" xfId="0" applyFont="1" applyBorder="1" applyAlignment="1">
      <alignment horizontal="left" vertical="center"/>
    </xf>
    <xf numFmtId="0" fontId="10" fillId="0" borderId="51" xfId="0" applyFont="1" applyBorder="1" applyAlignment="1">
      <alignment horizontal="left" vertical="center"/>
    </xf>
    <xf numFmtId="0" fontId="10" fillId="0" borderId="95" xfId="0" applyFont="1" applyBorder="1" applyAlignment="1">
      <alignment horizontal="left" vertical="center" wrapText="1"/>
    </xf>
    <xf numFmtId="0" fontId="10" fillId="0" borderId="22" xfId="0" applyFont="1" applyBorder="1" applyAlignment="1">
      <alignment horizontal="left" vertical="center" wrapText="1"/>
    </xf>
    <xf numFmtId="49" fontId="10" fillId="0" borderId="27" xfId="0" applyNumberFormat="1" applyFont="1" applyBorder="1" applyAlignment="1">
      <alignment horizontal="left" vertical="center" wrapText="1"/>
    </xf>
    <xf numFmtId="49" fontId="10" fillId="0" borderId="59" xfId="0" applyNumberFormat="1" applyFont="1" applyBorder="1" applyAlignment="1">
      <alignment horizontal="left" vertical="center" wrapText="1"/>
    </xf>
    <xf numFmtId="49" fontId="10" fillId="0" borderId="6" xfId="0" applyNumberFormat="1" applyFont="1" applyBorder="1" applyAlignment="1">
      <alignment horizontal="left" vertical="center" wrapText="1" shrinkToFit="1"/>
    </xf>
    <xf numFmtId="49" fontId="10" fillId="0" borderId="8" xfId="0" applyNumberFormat="1" applyFont="1" applyBorder="1" applyAlignment="1">
      <alignment horizontal="left" vertical="center" wrapText="1" shrinkToFit="1"/>
    </xf>
    <xf numFmtId="49" fontId="10" fillId="0" borderId="6" xfId="0" applyNumberFormat="1" applyFont="1" applyBorder="1" applyAlignment="1">
      <alignment horizontal="left" vertical="center" wrapText="1"/>
    </xf>
    <xf numFmtId="0" fontId="10" fillId="0" borderId="41" xfId="0" applyFont="1" applyBorder="1" applyAlignment="1">
      <alignment horizontal="center" vertical="center"/>
    </xf>
    <xf numFmtId="0" fontId="10" fillId="0" borderId="67" xfId="0" applyFont="1" applyBorder="1" applyAlignment="1">
      <alignment horizontal="center" vertical="center"/>
    </xf>
    <xf numFmtId="0" fontId="10" fillId="0" borderId="21" xfId="0" applyFont="1" applyBorder="1" applyAlignment="1">
      <alignment horizontal="left" vertical="center" wrapText="1"/>
    </xf>
    <xf numFmtId="0" fontId="10" fillId="6" borderId="10" xfId="0" applyFont="1" applyFill="1" applyBorder="1" applyAlignment="1" applyProtection="1">
      <alignment horizontal="center" vertical="center"/>
      <protection locked="0"/>
    </xf>
    <xf numFmtId="0" fontId="10" fillId="6" borderId="67" xfId="0" applyFont="1" applyFill="1" applyBorder="1" applyAlignment="1" applyProtection="1">
      <alignment horizontal="center" vertical="center"/>
      <protection locked="0"/>
    </xf>
    <xf numFmtId="0" fontId="10" fillId="0" borderId="36" xfId="0" applyFont="1" applyBorder="1" applyAlignment="1">
      <alignment horizontal="right" vertical="center"/>
    </xf>
    <xf numFmtId="0" fontId="10" fillId="0" borderId="0" xfId="0" applyFont="1" applyAlignment="1">
      <alignment vertical="center" wrapText="1"/>
    </xf>
    <xf numFmtId="0" fontId="10" fillId="0" borderId="34" xfId="0" applyFont="1" applyBorder="1" applyAlignment="1">
      <alignment vertical="center" wrapText="1"/>
    </xf>
    <xf numFmtId="0" fontId="10" fillId="0" borderId="2" xfId="0" quotePrefix="1" applyFont="1" applyBorder="1" applyAlignment="1">
      <alignment horizontal="center" vertical="center"/>
    </xf>
    <xf numFmtId="0" fontId="10" fillId="0" borderId="4" xfId="0" applyFont="1" applyBorder="1" applyAlignment="1">
      <alignment horizontal="center" vertical="center"/>
    </xf>
    <xf numFmtId="0" fontId="10" fillId="0" borderId="11" xfId="0" quotePrefix="1"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left"/>
    </xf>
    <xf numFmtId="0" fontId="10" fillId="5" borderId="5"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0" borderId="34" xfId="0" applyFont="1" applyBorder="1" applyAlignment="1">
      <alignment horizontal="left" vertical="center"/>
    </xf>
    <xf numFmtId="49" fontId="10" fillId="0" borderId="133" xfId="0" applyNumberFormat="1" applyFont="1" applyBorder="1" applyAlignment="1">
      <alignment vertical="center" wrapText="1"/>
    </xf>
    <xf numFmtId="49" fontId="10" fillId="0" borderId="82" xfId="0" applyNumberFormat="1" applyFont="1" applyBorder="1" applyAlignment="1">
      <alignment vertical="center" wrapText="1"/>
    </xf>
    <xf numFmtId="49" fontId="10" fillId="0" borderId="99" xfId="0" applyNumberFormat="1" applyFont="1" applyBorder="1" applyAlignment="1">
      <alignment vertical="center" wrapText="1"/>
    </xf>
    <xf numFmtId="49" fontId="10" fillId="0" borderId="133" xfId="0" applyNumberFormat="1" applyFont="1" applyBorder="1" applyAlignment="1">
      <alignment vertical="center" shrinkToFit="1"/>
    </xf>
    <xf numFmtId="49" fontId="10" fillId="0" borderId="82" xfId="0" applyNumberFormat="1" applyFont="1" applyBorder="1" applyAlignment="1">
      <alignment vertical="center" shrinkToFit="1"/>
    </xf>
    <xf numFmtId="49" fontId="10" fillId="0" borderId="99" xfId="0" applyNumberFormat="1" applyFont="1" applyBorder="1" applyAlignment="1">
      <alignment vertical="center" shrinkToFit="1"/>
    </xf>
    <xf numFmtId="0" fontId="10" fillId="0" borderId="15" xfId="0" applyFont="1" applyBorder="1" applyAlignment="1">
      <alignment horizontal="center" vertical="top"/>
    </xf>
    <xf numFmtId="0" fontId="10" fillId="0" borderId="8" xfId="0" applyFont="1" applyBorder="1" applyAlignment="1">
      <alignment horizontal="center" vertical="top"/>
    </xf>
    <xf numFmtId="0" fontId="10" fillId="0" borderId="66" xfId="0" applyFont="1" applyBorder="1" applyAlignment="1">
      <alignment horizontal="left" vertical="top"/>
    </xf>
    <xf numFmtId="0" fontId="10" fillId="0" borderId="52" xfId="0" applyFont="1" applyBorder="1" applyAlignment="1">
      <alignment horizontal="left" vertical="top"/>
    </xf>
    <xf numFmtId="0" fontId="10" fillId="0" borderId="51" xfId="0" applyFont="1" applyBorder="1" applyAlignment="1">
      <alignment horizontal="left" vertical="top"/>
    </xf>
    <xf numFmtId="0" fontId="10" fillId="0" borderId="80" xfId="0" applyFont="1" applyBorder="1" applyAlignment="1">
      <alignment horizontal="center" vertical="top"/>
    </xf>
    <xf numFmtId="0" fontId="10" fillId="0" borderId="78" xfId="0" applyFont="1" applyBorder="1" applyAlignment="1">
      <alignment horizontal="center" vertical="top"/>
    </xf>
    <xf numFmtId="0" fontId="10" fillId="0" borderId="106" xfId="0" applyFont="1" applyBorder="1" applyAlignment="1">
      <alignment horizontal="left" vertical="center"/>
    </xf>
    <xf numFmtId="0" fontId="10" fillId="0" borderId="13" xfId="0" applyFont="1" applyBorder="1" applyAlignment="1">
      <alignment horizontal="left" vertical="center"/>
    </xf>
    <xf numFmtId="0" fontId="10" fillId="0" borderId="64" xfId="0" applyFont="1" applyBorder="1" applyAlignment="1">
      <alignment horizontal="left"/>
    </xf>
    <xf numFmtId="0" fontId="10" fillId="0" borderId="49" xfId="0" applyFont="1" applyBorder="1" applyAlignment="1">
      <alignment horizontal="left"/>
    </xf>
    <xf numFmtId="0" fontId="10" fillId="0" borderId="48" xfId="0" applyFont="1" applyBorder="1" applyAlignment="1">
      <alignment horizontal="left"/>
    </xf>
    <xf numFmtId="0" fontId="10" fillId="0" borderId="65" xfId="0" applyFont="1" applyBorder="1" applyAlignment="1">
      <alignment horizontal="left" vertical="top"/>
    </xf>
    <xf numFmtId="0" fontId="10" fillId="0" borderId="0" xfId="0" applyFont="1" applyAlignment="1">
      <alignment horizontal="left" vertical="top"/>
    </xf>
    <xf numFmtId="0" fontId="10" fillId="0" borderId="50" xfId="0" applyFont="1" applyBorder="1" applyAlignment="1">
      <alignment horizontal="left" vertical="top"/>
    </xf>
    <xf numFmtId="0" fontId="10" fillId="0" borderId="65" xfId="0" applyFont="1" applyBorder="1" applyAlignment="1">
      <alignment horizontal="left"/>
    </xf>
    <xf numFmtId="0" fontId="10" fillId="0" borderId="50" xfId="0" applyFont="1" applyBorder="1" applyAlignment="1">
      <alignment horizontal="left"/>
    </xf>
    <xf numFmtId="0" fontId="10" fillId="0" borderId="66" xfId="0" applyFont="1" applyBorder="1" applyAlignment="1">
      <alignment horizontal="left"/>
    </xf>
    <xf numFmtId="0" fontId="10" fillId="0" borderId="52" xfId="0" applyFont="1" applyBorder="1" applyAlignment="1">
      <alignment horizontal="left"/>
    </xf>
    <xf numFmtId="0" fontId="10" fillId="0" borderId="51" xfId="0" applyFont="1" applyBorder="1" applyAlignment="1">
      <alignment horizontal="left"/>
    </xf>
    <xf numFmtId="0" fontId="10" fillId="0" borderId="66" xfId="0" applyFont="1" applyBorder="1" applyAlignment="1">
      <alignment horizontal="left" vertical="top" wrapText="1"/>
    </xf>
    <xf numFmtId="0" fontId="10" fillId="0" borderId="52" xfId="0" applyFont="1" applyBorder="1" applyAlignment="1">
      <alignment horizontal="left" vertical="top" wrapText="1"/>
    </xf>
    <xf numFmtId="0" fontId="10" fillId="0" borderId="51" xfId="0" applyFont="1" applyBorder="1" applyAlignment="1">
      <alignment horizontal="left" vertical="top" wrapText="1"/>
    </xf>
    <xf numFmtId="0" fontId="10" fillId="6" borderId="2" xfId="0" applyFont="1" applyFill="1" applyBorder="1" applyAlignment="1" applyProtection="1">
      <alignment horizontal="center"/>
      <protection locked="0"/>
    </xf>
    <xf numFmtId="0" fontId="10" fillId="6" borderId="42" xfId="0" applyFont="1" applyFill="1" applyBorder="1" applyAlignment="1" applyProtection="1">
      <alignment horizontal="center"/>
      <protection locked="0"/>
    </xf>
    <xf numFmtId="0" fontId="10" fillId="6" borderId="17" xfId="0" applyFont="1" applyFill="1" applyBorder="1" applyAlignment="1" applyProtection="1">
      <alignment horizontal="center"/>
      <protection locked="0"/>
    </xf>
    <xf numFmtId="0" fontId="10" fillId="6" borderId="58" xfId="0" applyFont="1" applyFill="1" applyBorder="1" applyAlignment="1" applyProtection="1">
      <alignment horizontal="center"/>
      <protection locked="0"/>
    </xf>
    <xf numFmtId="0" fontId="10" fillId="6" borderId="11" xfId="0" applyFont="1" applyFill="1" applyBorder="1" applyAlignment="1" applyProtection="1">
      <alignment horizontal="center"/>
      <protection locked="0"/>
    </xf>
    <xf numFmtId="0" fontId="10" fillId="6" borderId="57" xfId="0" applyFont="1" applyFill="1" applyBorder="1" applyAlignment="1" applyProtection="1">
      <alignment horizontal="center"/>
      <protection locked="0"/>
    </xf>
    <xf numFmtId="0" fontId="10" fillId="6" borderId="17" xfId="0" applyFont="1" applyFill="1" applyBorder="1" applyAlignment="1" applyProtection="1">
      <alignment horizontal="center" vertical="top"/>
      <protection locked="0"/>
    </xf>
    <xf numFmtId="0" fontId="10" fillId="6" borderId="18" xfId="0" applyFont="1" applyFill="1" applyBorder="1" applyAlignment="1" applyProtection="1">
      <alignment horizontal="center" vertical="top"/>
      <protection locked="0"/>
    </xf>
    <xf numFmtId="0" fontId="10" fillId="10" borderId="86" xfId="0" applyFont="1" applyFill="1" applyBorder="1" applyAlignment="1">
      <alignment horizontal="left" vertical="center"/>
    </xf>
    <xf numFmtId="0" fontId="10" fillId="10" borderId="84" xfId="0" applyFont="1" applyFill="1" applyBorder="1" applyAlignment="1">
      <alignment horizontal="left" vertical="center"/>
    </xf>
    <xf numFmtId="0" fontId="10" fillId="10" borderId="127" xfId="0" applyFont="1" applyFill="1" applyBorder="1" applyAlignment="1">
      <alignment horizontal="left" vertical="center"/>
    </xf>
    <xf numFmtId="0" fontId="18" fillId="0" borderId="63" xfId="0" applyFont="1" applyBorder="1" applyAlignment="1">
      <alignment horizontal="center"/>
    </xf>
    <xf numFmtId="49" fontId="10" fillId="0" borderId="136" xfId="0" applyNumberFormat="1" applyFont="1" applyBorder="1" applyAlignment="1">
      <alignment horizontal="left" vertical="center" shrinkToFit="1"/>
    </xf>
    <xf numFmtId="49" fontId="10" fillId="0" borderId="125" xfId="0" applyNumberFormat="1" applyFont="1" applyBorder="1" applyAlignment="1">
      <alignment horizontal="left" vertical="center" shrinkToFit="1"/>
    </xf>
    <xf numFmtId="49" fontId="10" fillId="0" borderId="137" xfId="0" applyNumberFormat="1" applyFont="1" applyBorder="1" applyAlignment="1">
      <alignment horizontal="left" vertical="center" shrinkToFit="1"/>
    </xf>
    <xf numFmtId="49" fontId="10" fillId="0" borderId="87" xfId="0" applyNumberFormat="1" applyFont="1" applyBorder="1" applyAlignment="1">
      <alignment horizontal="left" vertical="center" wrapText="1"/>
    </xf>
    <xf numFmtId="0" fontId="10" fillId="6" borderId="58" xfId="0" applyFont="1" applyFill="1" applyBorder="1" applyAlignment="1" applyProtection="1">
      <alignment horizontal="center" vertical="top"/>
      <protection locked="0"/>
    </xf>
    <xf numFmtId="0" fontId="10" fillId="0" borderId="85" xfId="0" applyFont="1" applyBorder="1" applyAlignment="1">
      <alignment horizontal="left" vertical="center"/>
    </xf>
    <xf numFmtId="0" fontId="10" fillId="10" borderId="85" xfId="0" applyFont="1" applyFill="1" applyBorder="1" applyAlignment="1" applyProtection="1">
      <alignment horizontal="left" vertical="center"/>
      <protection locked="0"/>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11" borderId="86" xfId="0" applyFont="1" applyFill="1" applyBorder="1" applyAlignment="1">
      <alignment horizontal="left"/>
    </xf>
    <xf numFmtId="0" fontId="10" fillId="11" borderId="84" xfId="0" applyFont="1" applyFill="1" applyBorder="1" applyAlignment="1">
      <alignment horizontal="left"/>
    </xf>
    <xf numFmtId="0" fontId="10" fillId="11" borderId="89" xfId="0" applyFont="1" applyFill="1" applyBorder="1" applyAlignment="1">
      <alignment horizontal="left"/>
    </xf>
    <xf numFmtId="49" fontId="10" fillId="11" borderId="127" xfId="0" applyNumberFormat="1" applyFont="1" applyFill="1" applyBorder="1" applyAlignment="1">
      <alignment horizontal="left" vertical="center" shrinkToFit="1"/>
    </xf>
    <xf numFmtId="49" fontId="10" fillId="0" borderId="127" xfId="0" applyNumberFormat="1" applyFont="1" applyBorder="1" applyAlignment="1">
      <alignment horizontal="left" vertical="center" shrinkToFit="1"/>
    </xf>
    <xf numFmtId="0" fontId="10" fillId="0" borderId="86" xfId="0" applyFont="1" applyBorder="1" applyAlignment="1" applyProtection="1">
      <alignment horizontal="left"/>
      <protection locked="0"/>
    </xf>
    <xf numFmtId="0" fontId="10" fillId="0" borderId="84" xfId="0" applyFont="1" applyBorder="1" applyAlignment="1" applyProtection="1">
      <alignment horizontal="left"/>
      <protection locked="0"/>
    </xf>
    <xf numFmtId="0" fontId="10" fillId="6" borderId="43"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6" borderId="4" xfId="0" applyFont="1" applyFill="1" applyBorder="1" applyAlignment="1">
      <alignment horizontal="left" vertical="top" wrapText="1"/>
    </xf>
    <xf numFmtId="49" fontId="10" fillId="0" borderId="16" xfId="0" applyNumberFormat="1" applyFont="1" applyBorder="1" applyAlignment="1">
      <alignment horizontal="left" vertical="center" shrinkToFit="1"/>
    </xf>
    <xf numFmtId="49" fontId="10" fillId="0" borderId="0" xfId="0" applyNumberFormat="1" applyFont="1" applyAlignment="1">
      <alignment horizontal="left" vertical="center" shrinkToFit="1"/>
    </xf>
    <xf numFmtId="49" fontId="10" fillId="0" borderId="7" xfId="0" applyNumberFormat="1" applyFont="1" applyBorder="1" applyAlignment="1">
      <alignment horizontal="left" vertical="center" shrinkToFit="1"/>
    </xf>
    <xf numFmtId="49" fontId="10" fillId="0" borderId="138" xfId="0" applyNumberFormat="1" applyFont="1" applyBorder="1" applyAlignment="1">
      <alignment horizontal="left" vertical="center" shrinkToFit="1"/>
    </xf>
    <xf numFmtId="49" fontId="10" fillId="0" borderId="118" xfId="0" applyNumberFormat="1" applyFont="1" applyBorder="1" applyAlignment="1">
      <alignment horizontal="left" vertical="center" shrinkToFit="1"/>
    </xf>
    <xf numFmtId="49" fontId="10" fillId="0" borderId="139" xfId="0" applyNumberFormat="1" applyFont="1" applyBorder="1" applyAlignment="1">
      <alignment horizontal="left" vertical="center" shrinkToFit="1"/>
    </xf>
    <xf numFmtId="0" fontId="10" fillId="0" borderId="86" xfId="0" applyFont="1" applyBorder="1" applyAlignment="1" applyProtection="1">
      <alignment horizontal="left" vertical="center"/>
      <protection locked="0"/>
    </xf>
    <xf numFmtId="0" fontId="10" fillId="0" borderId="84" xfId="0" applyFont="1" applyBorder="1" applyAlignment="1" applyProtection="1">
      <alignment horizontal="left" vertical="center"/>
      <protection locked="0"/>
    </xf>
    <xf numFmtId="0" fontId="10" fillId="6" borderId="17" xfId="0" applyFont="1" applyFill="1" applyBorder="1" applyAlignment="1" applyProtection="1">
      <alignment horizontal="center" vertical="center"/>
      <protection locked="0"/>
    </xf>
    <xf numFmtId="0" fontId="10" fillId="6" borderId="58" xfId="0" applyFont="1" applyFill="1" applyBorder="1" applyAlignment="1" applyProtection="1">
      <alignment horizontal="center" vertical="center"/>
      <protection locked="0"/>
    </xf>
    <xf numFmtId="0" fontId="10" fillId="6" borderId="2" xfId="0" applyFont="1" applyFill="1" applyBorder="1" applyAlignment="1" applyProtection="1">
      <alignment horizontal="center" vertical="center"/>
      <protection locked="0"/>
    </xf>
    <xf numFmtId="0" fontId="10" fillId="6" borderId="42" xfId="0" applyFont="1" applyFill="1" applyBorder="1" applyAlignment="1" applyProtection="1">
      <alignment horizontal="center" vertical="center"/>
      <protection locked="0"/>
    </xf>
    <xf numFmtId="0" fontId="10" fillId="4" borderId="127" xfId="0" applyFont="1" applyFill="1" applyBorder="1" applyAlignment="1" applyProtection="1">
      <alignment horizontal="left" vertical="center"/>
      <protection locked="0"/>
    </xf>
    <xf numFmtId="49" fontId="14" fillId="0" borderId="86" xfId="0" applyNumberFormat="1" applyFont="1" applyBorder="1" applyAlignment="1">
      <alignment horizontal="left" vertical="center" shrinkToFit="1"/>
    </xf>
    <xf numFmtId="49" fontId="14" fillId="0" borderId="84" xfId="0" applyNumberFormat="1" applyFont="1" applyBorder="1" applyAlignment="1">
      <alignment horizontal="left" vertical="center" shrinkToFit="1"/>
    </xf>
    <xf numFmtId="49" fontId="14" fillId="0" borderId="127" xfId="0" applyNumberFormat="1" applyFont="1" applyBorder="1" applyAlignment="1">
      <alignment horizontal="left" vertical="center" shrinkToFit="1"/>
    </xf>
    <xf numFmtId="49" fontId="14" fillId="11" borderId="86" xfId="0" applyNumberFormat="1" applyFont="1" applyFill="1" applyBorder="1" applyAlignment="1">
      <alignment horizontal="left" vertical="center" shrinkToFit="1"/>
    </xf>
    <xf numFmtId="49" fontId="14" fillId="11" borderId="84" xfId="0" applyNumberFormat="1" applyFont="1" applyFill="1" applyBorder="1" applyAlignment="1">
      <alignment horizontal="left" vertical="center" shrinkToFit="1"/>
    </xf>
    <xf numFmtId="49" fontId="14" fillId="11" borderId="127" xfId="0" applyNumberFormat="1" applyFont="1" applyFill="1" applyBorder="1" applyAlignment="1">
      <alignment horizontal="left" vertical="center" shrinkToFit="1"/>
    </xf>
    <xf numFmtId="49" fontId="14" fillId="0" borderId="89" xfId="0" applyNumberFormat="1" applyFont="1" applyBorder="1" applyAlignment="1">
      <alignment horizontal="left" vertical="center" shrinkToFit="1"/>
    </xf>
    <xf numFmtId="49" fontId="10" fillId="11" borderId="89" xfId="0" applyNumberFormat="1" applyFont="1" applyFill="1" applyBorder="1" applyAlignment="1">
      <alignment horizontal="left" vertical="center" shrinkToFit="1"/>
    </xf>
    <xf numFmtId="0" fontId="10" fillId="4" borderId="134" xfId="0" applyFont="1" applyFill="1" applyBorder="1" applyAlignment="1" applyProtection="1">
      <alignment horizontal="left" vertical="center"/>
      <protection locked="0"/>
    </xf>
    <xf numFmtId="0" fontId="10" fillId="4" borderId="135" xfId="0" applyFont="1" applyFill="1" applyBorder="1" applyAlignment="1" applyProtection="1">
      <alignment horizontal="left" vertical="center"/>
      <protection locked="0"/>
    </xf>
    <xf numFmtId="49" fontId="14" fillId="0" borderId="86" xfId="0" applyNumberFormat="1" applyFont="1" applyBorder="1" applyAlignment="1">
      <alignment horizontal="left" vertical="center" wrapText="1"/>
    </xf>
    <xf numFmtId="49" fontId="14" fillId="0" borderId="84" xfId="0" applyNumberFormat="1" applyFont="1" applyBorder="1" applyAlignment="1">
      <alignment horizontal="left" vertical="center" wrapText="1"/>
    </xf>
    <xf numFmtId="49" fontId="14" fillId="0" borderId="89" xfId="0" applyNumberFormat="1" applyFont="1" applyBorder="1" applyAlignment="1">
      <alignment horizontal="left" vertical="center" wrapText="1"/>
    </xf>
    <xf numFmtId="49" fontId="10" fillId="0" borderId="85" xfId="0" applyNumberFormat="1" applyFont="1" applyBorder="1" applyAlignment="1">
      <alignment horizontal="left" vertical="center" shrinkToFit="1"/>
    </xf>
    <xf numFmtId="0" fontId="14" fillId="0" borderId="80" xfId="0" applyFont="1" applyBorder="1" applyAlignment="1">
      <alignment horizontal="center" vertical="top"/>
    </xf>
    <xf numFmtId="0" fontId="14" fillId="0" borderId="78" xfId="0" applyFont="1" applyBorder="1" applyAlignment="1">
      <alignment horizontal="center" vertical="top"/>
    </xf>
    <xf numFmtId="0" fontId="14" fillId="0" borderId="15" xfId="0" applyFont="1" applyBorder="1" applyAlignment="1">
      <alignment horizontal="center" vertical="top"/>
    </xf>
    <xf numFmtId="0" fontId="14" fillId="0" borderId="8" xfId="0" applyFont="1" applyBorder="1" applyAlignment="1">
      <alignment horizontal="center" vertical="top"/>
    </xf>
    <xf numFmtId="0" fontId="10" fillId="6" borderId="18" xfId="0" applyFont="1" applyFill="1" applyBorder="1" applyAlignment="1" applyProtection="1">
      <alignment horizontal="center" vertical="center"/>
      <protection locked="0"/>
    </xf>
    <xf numFmtId="0" fontId="10" fillId="9" borderId="43" xfId="0" applyFont="1" applyFill="1" applyBorder="1" applyAlignment="1" applyProtection="1">
      <alignment horizontal="left" vertical="center"/>
      <protection locked="0"/>
    </xf>
    <xf numFmtId="0" fontId="10" fillId="9" borderId="4" xfId="0" applyFont="1" applyFill="1" applyBorder="1" applyAlignment="1" applyProtection="1">
      <alignment horizontal="left" vertical="center"/>
      <protection locked="0"/>
    </xf>
    <xf numFmtId="0" fontId="10" fillId="0" borderId="16" xfId="0" applyFont="1" applyBorder="1" applyAlignment="1">
      <alignment horizontal="left" vertical="center"/>
    </xf>
    <xf numFmtId="0" fontId="10" fillId="0" borderId="127" xfId="0" applyFont="1" applyBorder="1" applyAlignment="1">
      <alignment horizontal="left" vertical="center"/>
    </xf>
    <xf numFmtId="0" fontId="10" fillId="0" borderId="25" xfId="0" applyFont="1" applyBorder="1" applyAlignment="1">
      <alignment horizontal="left" vertical="top" wrapText="1"/>
    </xf>
    <xf numFmtId="0" fontId="10" fillId="0" borderId="127" xfId="0" applyFont="1" applyBorder="1" applyAlignment="1" applyProtection="1">
      <alignment horizontal="left" vertical="center"/>
      <protection locked="0"/>
    </xf>
    <xf numFmtId="0" fontId="10" fillId="0" borderId="95"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39" xfId="0" applyFont="1" applyBorder="1" applyAlignment="1">
      <alignment horizontal="center" vertical="center"/>
    </xf>
    <xf numFmtId="0" fontId="10" fillId="0" borderId="62" xfId="0" applyFont="1" applyBorder="1" applyAlignment="1">
      <alignment horizontal="center" vertical="center"/>
    </xf>
    <xf numFmtId="0" fontId="10" fillId="0" borderId="86" xfId="0" applyFont="1" applyBorder="1" applyAlignment="1">
      <alignment horizontal="left"/>
    </xf>
    <xf numFmtId="0" fontId="10" fillId="0" borderId="84" xfId="0" applyFont="1" applyBorder="1" applyAlignment="1">
      <alignment horizontal="left"/>
    </xf>
    <xf numFmtId="49" fontId="10" fillId="0" borderId="61" xfId="0" applyNumberFormat="1" applyFont="1" applyBorder="1" applyAlignment="1">
      <alignment horizontal="left" vertical="center" shrinkToFit="1"/>
    </xf>
    <xf numFmtId="49" fontId="10" fillId="0" borderId="9" xfId="0" applyNumberFormat="1" applyFont="1" applyBorder="1" applyAlignment="1">
      <alignment horizontal="left" vertical="center" shrinkToFit="1"/>
    </xf>
    <xf numFmtId="49" fontId="10" fillId="0" borderId="78" xfId="0" applyNumberFormat="1" applyFont="1" applyBorder="1" applyAlignment="1">
      <alignment horizontal="left" vertical="center" shrinkToFit="1"/>
    </xf>
    <xf numFmtId="0" fontId="10" fillId="11" borderId="86" xfId="0" applyFont="1" applyFill="1" applyBorder="1" applyAlignment="1" applyProtection="1">
      <alignment horizontal="left"/>
      <protection locked="0"/>
    </xf>
    <xf numFmtId="0" fontId="10" fillId="11" borderId="84" xfId="0" applyFont="1" applyFill="1" applyBorder="1" applyAlignment="1" applyProtection="1">
      <alignment horizontal="left"/>
      <protection locked="0"/>
    </xf>
    <xf numFmtId="0" fontId="10" fillId="11" borderId="89" xfId="0" applyFont="1" applyFill="1" applyBorder="1" applyAlignment="1" applyProtection="1">
      <alignment horizontal="left"/>
      <protection locked="0"/>
    </xf>
    <xf numFmtId="0" fontId="10" fillId="0" borderId="89" xfId="0" applyFont="1" applyBorder="1" applyAlignment="1" applyProtection="1">
      <alignment horizontal="left" vertical="center"/>
      <protection locked="0"/>
    </xf>
    <xf numFmtId="49" fontId="10" fillId="10" borderId="86" xfId="0" applyNumberFormat="1" applyFont="1" applyFill="1" applyBorder="1" applyAlignment="1">
      <alignment horizontal="left" vertical="center" shrinkToFit="1"/>
    </xf>
    <xf numFmtId="49" fontId="10" fillId="10" borderId="84" xfId="0" applyNumberFormat="1" applyFont="1" applyFill="1" applyBorder="1" applyAlignment="1">
      <alignment horizontal="left" vertical="center" shrinkToFit="1"/>
    </xf>
    <xf numFmtId="49" fontId="10" fillId="10" borderId="89" xfId="0" applyNumberFormat="1" applyFont="1" applyFill="1" applyBorder="1" applyAlignment="1">
      <alignment horizontal="left" vertical="center" shrinkToFit="1"/>
    </xf>
    <xf numFmtId="0" fontId="10" fillId="0" borderId="16" xfId="0" applyFont="1" applyBorder="1" applyAlignment="1">
      <alignment horizontal="left"/>
    </xf>
    <xf numFmtId="49" fontId="10" fillId="10" borderId="86" xfId="0" applyNumberFormat="1" applyFont="1" applyFill="1" applyBorder="1" applyAlignment="1" applyProtection="1">
      <alignment horizontal="left" vertical="center" shrinkToFit="1"/>
      <protection locked="0"/>
    </xf>
    <xf numFmtId="49" fontId="10" fillId="10" borderId="84" xfId="0" applyNumberFormat="1" applyFont="1" applyFill="1" applyBorder="1" applyAlignment="1" applyProtection="1">
      <alignment horizontal="left" vertical="center" shrinkToFit="1"/>
      <protection locked="0"/>
    </xf>
    <xf numFmtId="49" fontId="10" fillId="10" borderId="89" xfId="0" applyNumberFormat="1" applyFont="1" applyFill="1" applyBorder="1" applyAlignment="1" applyProtection="1">
      <alignment horizontal="left" vertical="center" shrinkToFit="1"/>
      <protection locked="0"/>
    </xf>
    <xf numFmtId="0" fontId="10" fillId="0" borderId="127" xfId="0" applyFont="1" applyBorder="1" applyAlignment="1">
      <alignment horizontal="left"/>
    </xf>
    <xf numFmtId="0" fontId="10" fillId="10" borderId="85" xfId="0" applyFont="1" applyFill="1" applyBorder="1" applyAlignment="1" applyProtection="1">
      <alignment horizontal="left"/>
      <protection locked="0"/>
    </xf>
    <xf numFmtId="0" fontId="10" fillId="0" borderId="89" xfId="0" applyFont="1" applyBorder="1" applyAlignment="1">
      <alignment horizontal="left"/>
    </xf>
    <xf numFmtId="0" fontId="10" fillId="10" borderId="127" xfId="0" applyFont="1" applyFill="1" applyBorder="1" applyAlignment="1" applyProtection="1">
      <alignment horizontal="left" vertical="center"/>
      <protection locked="0"/>
    </xf>
    <xf numFmtId="49" fontId="10" fillId="10" borderId="127" xfId="0" applyNumberFormat="1" applyFont="1" applyFill="1" applyBorder="1" applyAlignment="1" applyProtection="1">
      <alignment horizontal="left" vertical="center" shrinkToFit="1"/>
      <protection locked="0"/>
    </xf>
    <xf numFmtId="0" fontId="10" fillId="0" borderId="89" xfId="0" applyFont="1" applyBorder="1" applyAlignment="1" applyProtection="1">
      <alignment horizontal="left"/>
      <protection locked="0"/>
    </xf>
    <xf numFmtId="0" fontId="10" fillId="0" borderId="86" xfId="0" applyFont="1" applyBorder="1" applyAlignment="1" applyProtection="1">
      <alignment horizontal="left" vertical="top" wrapText="1"/>
      <protection locked="0"/>
    </xf>
    <xf numFmtId="0" fontId="10" fillId="0" borderId="84" xfId="0" applyFont="1" applyBorder="1" applyAlignment="1" applyProtection="1">
      <alignment horizontal="left" vertical="top" wrapText="1"/>
      <protection locked="0"/>
    </xf>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applyAlignment="1">
      <alignment horizontal="center" vertical="center" textRotation="255"/>
    </xf>
    <xf numFmtId="0" fontId="10" fillId="0" borderId="14" xfId="0" applyFont="1" applyBorder="1" applyAlignment="1">
      <alignment horizontal="left" wrapText="1"/>
    </xf>
    <xf numFmtId="9" fontId="10" fillId="0" borderId="16" xfId="0" applyNumberFormat="1" applyFont="1" applyBorder="1" applyAlignment="1">
      <alignment horizontal="center"/>
    </xf>
    <xf numFmtId="9" fontId="10" fillId="0" borderId="7" xfId="0" applyNumberFormat="1" applyFont="1" applyBorder="1" applyAlignment="1">
      <alignment horizontal="center"/>
    </xf>
    <xf numFmtId="49" fontId="10" fillId="0" borderId="86" xfId="0" applyNumberFormat="1" applyFont="1" applyBorder="1" applyAlignment="1">
      <alignment horizontal="left" vertical="center" wrapText="1" shrinkToFit="1"/>
    </xf>
    <xf numFmtId="49" fontId="10" fillId="0" borderId="84" xfId="0" applyNumberFormat="1" applyFont="1" applyBorder="1" applyAlignment="1">
      <alignment horizontal="left" vertical="center" wrapText="1" shrinkToFit="1"/>
    </xf>
    <xf numFmtId="49" fontId="10" fillId="0" borderId="89" xfId="0" applyNumberFormat="1" applyFont="1" applyBorder="1" applyAlignment="1">
      <alignment horizontal="left" vertical="center" wrapText="1" shrinkToFit="1"/>
    </xf>
    <xf numFmtId="0" fontId="14" fillId="4" borderId="86" xfId="0" applyFont="1" applyFill="1" applyBorder="1" applyAlignment="1" applyProtection="1">
      <alignment horizontal="left" vertical="center"/>
      <protection locked="0"/>
    </xf>
    <xf numFmtId="0" fontId="14" fillId="4" borderId="84" xfId="0" applyFont="1" applyFill="1" applyBorder="1" applyAlignment="1" applyProtection="1">
      <alignment horizontal="left" vertical="center"/>
      <protection locked="0"/>
    </xf>
    <xf numFmtId="0" fontId="14" fillId="4" borderId="127" xfId="0" applyFont="1" applyFill="1" applyBorder="1" applyAlignment="1" applyProtection="1">
      <alignment horizontal="left" vertical="center"/>
      <protection locked="0"/>
    </xf>
    <xf numFmtId="49" fontId="14" fillId="0" borderId="86" xfId="0" applyNumberFormat="1" applyFont="1" applyBorder="1" applyAlignment="1">
      <alignment horizontal="left" vertical="center" wrapText="1" shrinkToFit="1"/>
    </xf>
    <xf numFmtId="49" fontId="14" fillId="0" borderId="84" xfId="0" applyNumberFormat="1" applyFont="1" applyBorder="1" applyAlignment="1">
      <alignment horizontal="left" vertical="center" wrapText="1" shrinkToFit="1"/>
    </xf>
    <xf numFmtId="49" fontId="14" fillId="0" borderId="89" xfId="0" applyNumberFormat="1" applyFont="1" applyBorder="1" applyAlignment="1">
      <alignment horizontal="left" vertical="center" wrapText="1" shrinkToFit="1"/>
    </xf>
    <xf numFmtId="49" fontId="14" fillId="11" borderId="89" xfId="0" applyNumberFormat="1" applyFont="1" applyFill="1" applyBorder="1" applyAlignment="1">
      <alignment horizontal="left" vertical="center" shrinkToFit="1"/>
    </xf>
    <xf numFmtId="0" fontId="14" fillId="4" borderId="89" xfId="0" applyFont="1" applyFill="1" applyBorder="1" applyAlignment="1" applyProtection="1">
      <alignment horizontal="left" vertical="center"/>
      <protection locked="0"/>
    </xf>
    <xf numFmtId="0" fontId="14" fillId="0" borderId="64" xfId="0" applyFont="1" applyBorder="1" applyAlignment="1">
      <alignment horizontal="left" vertical="center"/>
    </xf>
    <xf numFmtId="0" fontId="14" fillId="0" borderId="48" xfId="0" applyFont="1" applyBorder="1" applyAlignment="1">
      <alignment horizontal="left" vertical="center"/>
    </xf>
    <xf numFmtId="0" fontId="10" fillId="0" borderId="13" xfId="0" applyFont="1" applyBorder="1" applyAlignment="1">
      <alignment horizontal="left"/>
    </xf>
    <xf numFmtId="0" fontId="10" fillId="0" borderId="7" xfId="0" applyFont="1" applyBorder="1" applyAlignment="1">
      <alignment horizontal="left"/>
    </xf>
    <xf numFmtId="49" fontId="10" fillId="11" borderId="138" xfId="0" applyNumberFormat="1" applyFont="1" applyFill="1" applyBorder="1" applyAlignment="1">
      <alignment horizontal="left" vertical="center" shrinkToFit="1"/>
    </xf>
    <xf numFmtId="49" fontId="10" fillId="11" borderId="118" xfId="0" applyNumberFormat="1" applyFont="1" applyFill="1" applyBorder="1" applyAlignment="1">
      <alignment horizontal="left" vertical="center" shrinkToFit="1"/>
    </xf>
    <xf numFmtId="49" fontId="10" fillId="11" borderId="139" xfId="0" applyNumberFormat="1" applyFont="1" applyFill="1" applyBorder="1" applyAlignment="1">
      <alignment horizontal="left" vertical="center" shrinkToFit="1"/>
    </xf>
    <xf numFmtId="0" fontId="10" fillId="0" borderId="106" xfId="0" applyFont="1" applyBorder="1" applyAlignment="1">
      <alignment horizontal="left"/>
    </xf>
    <xf numFmtId="0" fontId="10" fillId="0" borderId="107" xfId="0" applyFont="1" applyBorder="1" applyAlignment="1">
      <alignment horizontal="left"/>
    </xf>
    <xf numFmtId="49" fontId="10" fillId="0" borderId="86" xfId="0" applyNumberFormat="1" applyFont="1" applyBorder="1" applyAlignment="1">
      <alignment vertical="center" shrinkToFit="1"/>
    </xf>
    <xf numFmtId="49" fontId="10" fillId="0" borderId="84" xfId="0" applyNumberFormat="1" applyFont="1" applyBorder="1" applyAlignment="1">
      <alignment vertical="center" shrinkToFit="1"/>
    </xf>
    <xf numFmtId="49" fontId="10" fillId="0" borderId="89" xfId="0" applyNumberFormat="1" applyFont="1" applyBorder="1" applyAlignment="1">
      <alignment vertical="center" shrinkToFit="1"/>
    </xf>
    <xf numFmtId="0" fontId="10" fillId="10" borderId="89" xfId="0" applyFont="1" applyFill="1" applyBorder="1" applyAlignment="1">
      <alignment horizontal="left" vertical="center"/>
    </xf>
    <xf numFmtId="0" fontId="10" fillId="11" borderId="86" xfId="0" applyFont="1" applyFill="1" applyBorder="1" applyAlignment="1">
      <alignment horizontal="left" vertical="center"/>
    </xf>
    <xf numFmtId="0" fontId="10" fillId="11" borderId="84" xfId="0" applyFont="1" applyFill="1" applyBorder="1" applyAlignment="1">
      <alignment horizontal="left" vertical="center"/>
    </xf>
    <xf numFmtId="0" fontId="10" fillId="11" borderId="89" xfId="0" applyFont="1" applyFill="1" applyBorder="1" applyAlignment="1">
      <alignment horizontal="left" vertical="center"/>
    </xf>
    <xf numFmtId="0" fontId="10" fillId="6" borderId="43"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0" fillId="0" borderId="86" xfId="0" applyFont="1" applyBorder="1" applyAlignment="1" applyProtection="1">
      <alignment horizontal="left" vertical="center" wrapText="1"/>
      <protection locked="0"/>
    </xf>
    <xf numFmtId="0" fontId="10" fillId="0" borderId="84" xfId="0" applyFont="1" applyBorder="1" applyAlignment="1" applyProtection="1">
      <alignment horizontal="left" vertical="center" wrapText="1"/>
      <protection locked="0"/>
    </xf>
    <xf numFmtId="0" fontId="10" fillId="0" borderId="89" xfId="0" applyFont="1" applyBorder="1" applyAlignment="1" applyProtection="1">
      <alignment horizontal="left" vertical="center" wrapText="1"/>
      <protection locked="0"/>
    </xf>
    <xf numFmtId="0" fontId="10" fillId="0" borderId="7" xfId="0" applyFont="1" applyBorder="1" applyAlignment="1">
      <alignment horizontal="left" vertical="center" wrapText="1"/>
    </xf>
    <xf numFmtId="0" fontId="10" fillId="0" borderId="107" xfId="0" applyFont="1" applyBorder="1" applyAlignment="1">
      <alignment horizontal="left" vertical="center" wrapText="1"/>
    </xf>
    <xf numFmtId="49" fontId="10" fillId="0" borderId="50" xfId="0" applyNumberFormat="1" applyFont="1" applyBorder="1" applyAlignment="1">
      <alignment horizontal="left" vertical="center" shrinkToFit="1"/>
    </xf>
    <xf numFmtId="9" fontId="10" fillId="0" borderId="65" xfId="0" applyNumberFormat="1" applyFont="1" applyBorder="1" applyAlignment="1">
      <alignment horizontal="left" vertical="top" wrapText="1"/>
    </xf>
    <xf numFmtId="9" fontId="10" fillId="0" borderId="0" xfId="0" applyNumberFormat="1" applyFont="1" applyAlignment="1">
      <alignment horizontal="left" vertical="top" wrapText="1"/>
    </xf>
    <xf numFmtId="9" fontId="10" fillId="0" borderId="50" xfId="0" applyNumberFormat="1" applyFont="1" applyBorder="1" applyAlignment="1">
      <alignment horizontal="left" vertical="top" wrapText="1"/>
    </xf>
    <xf numFmtId="9" fontId="10" fillId="0" borderId="66" xfId="0" applyNumberFormat="1" applyFont="1" applyBorder="1" applyAlignment="1">
      <alignment horizontal="left" vertical="top" wrapText="1"/>
    </xf>
    <xf numFmtId="9" fontId="10" fillId="0" borderId="52" xfId="0" applyNumberFormat="1" applyFont="1" applyBorder="1" applyAlignment="1">
      <alignment horizontal="left" vertical="top" wrapText="1"/>
    </xf>
    <xf numFmtId="9" fontId="10" fillId="0" borderId="51" xfId="0" applyNumberFormat="1" applyFont="1" applyBorder="1" applyAlignment="1">
      <alignment horizontal="left" vertical="top" wrapText="1"/>
    </xf>
    <xf numFmtId="49" fontId="10" fillId="11" borderId="16" xfId="0" applyNumberFormat="1" applyFont="1" applyFill="1" applyBorder="1" applyAlignment="1">
      <alignment horizontal="left" vertical="center" shrinkToFit="1"/>
    </xf>
    <xf numFmtId="49" fontId="10" fillId="11" borderId="0" xfId="0" applyNumberFormat="1" applyFont="1" applyFill="1" applyAlignment="1">
      <alignment horizontal="left" vertical="center" shrinkToFit="1"/>
    </xf>
    <xf numFmtId="49" fontId="10" fillId="11" borderId="7" xfId="0" applyNumberFormat="1" applyFont="1" applyFill="1" applyBorder="1" applyAlignment="1">
      <alignment horizontal="left" vertical="center" shrinkToFit="1"/>
    </xf>
    <xf numFmtId="0" fontId="53" fillId="0" borderId="0" xfId="3" applyFont="1" applyAlignment="1">
      <alignment horizontal="distributed" vertical="center"/>
    </xf>
    <xf numFmtId="190" fontId="53" fillId="0" borderId="0" xfId="3" applyNumberFormat="1" applyFont="1" applyAlignment="1" applyProtection="1">
      <alignment horizontal="distributed" vertical="center"/>
      <protection locked="0"/>
    </xf>
    <xf numFmtId="58" fontId="53" fillId="0" borderId="0" xfId="3" applyNumberFormat="1" applyFont="1" applyAlignment="1" applyProtection="1">
      <alignment horizontal="distributed" vertical="center"/>
      <protection locked="0"/>
    </xf>
    <xf numFmtId="49" fontId="53" fillId="0" borderId="0" xfId="3" applyNumberFormat="1" applyFont="1" applyAlignment="1">
      <alignment vertical="center" shrinkToFit="1"/>
    </xf>
    <xf numFmtId="0" fontId="53" fillId="0" borderId="0" xfId="3" applyFont="1" applyAlignment="1">
      <alignment vertical="center" shrinkToFit="1"/>
    </xf>
    <xf numFmtId="0" fontId="14" fillId="0" borderId="0" xfId="3" applyFont="1" applyAlignment="1">
      <alignment horizontal="center" vertical="center"/>
    </xf>
    <xf numFmtId="0" fontId="14" fillId="0" borderId="216" xfId="3" applyFont="1" applyBorder="1" applyAlignment="1">
      <alignment horizontal="center" vertical="center"/>
    </xf>
    <xf numFmtId="0" fontId="14" fillId="0" borderId="83" xfId="3" applyFont="1" applyBorder="1" applyAlignment="1">
      <alignment horizontal="center" vertical="center"/>
    </xf>
    <xf numFmtId="0" fontId="14" fillId="0" borderId="84" xfId="3" applyFont="1" applyBorder="1" applyAlignment="1">
      <alignment horizontal="center" vertical="center"/>
    </xf>
    <xf numFmtId="0" fontId="14" fillId="0" borderId="85" xfId="3" applyFont="1" applyBorder="1" applyAlignment="1">
      <alignment horizontal="center" vertical="center"/>
    </xf>
    <xf numFmtId="0" fontId="14" fillId="0" borderId="82" xfId="3" applyFont="1" applyBorder="1" applyAlignment="1">
      <alignment horizontal="center" vertical="center"/>
    </xf>
    <xf numFmtId="0" fontId="14" fillId="0" borderId="165" xfId="3" applyFont="1" applyBorder="1" applyAlignment="1">
      <alignment horizontal="center" vertical="center"/>
    </xf>
    <xf numFmtId="0" fontId="14" fillId="0" borderId="154" xfId="3" applyFont="1" applyBorder="1" applyAlignment="1">
      <alignment horizontal="center" vertical="center"/>
    </xf>
    <xf numFmtId="0" fontId="53" fillId="0" borderId="0" xfId="3" applyFont="1" applyAlignment="1">
      <alignment vertical="center"/>
    </xf>
    <xf numFmtId="0" fontId="55" fillId="0" borderId="0" xfId="3" applyFont="1" applyAlignment="1">
      <alignment horizontal="center" vertical="center"/>
    </xf>
    <xf numFmtId="58" fontId="57" fillId="0" borderId="0" xfId="3" applyNumberFormat="1" applyFont="1" applyAlignment="1">
      <alignment horizontal="left" vertical="center"/>
    </xf>
    <xf numFmtId="0" fontId="57" fillId="0" borderId="0" xfId="3" applyFont="1" applyAlignment="1">
      <alignment horizontal="left" vertical="center"/>
    </xf>
    <xf numFmtId="58" fontId="57" fillId="0" borderId="0" xfId="3" applyNumberFormat="1" applyFont="1" applyAlignment="1">
      <alignment vertical="center"/>
    </xf>
    <xf numFmtId="0" fontId="57" fillId="0" borderId="0" xfId="3" applyFont="1" applyAlignment="1">
      <alignment vertical="center"/>
    </xf>
    <xf numFmtId="181" fontId="57" fillId="0" borderId="0" xfId="4" applyNumberFormat="1" applyFont="1" applyAlignment="1" applyProtection="1">
      <alignment horizontal="left" vertical="center"/>
      <protection locked="0"/>
    </xf>
    <xf numFmtId="49" fontId="57" fillId="0" borderId="0" xfId="3" applyNumberFormat="1" applyFont="1" applyAlignment="1">
      <alignment vertical="center" shrinkToFit="1"/>
    </xf>
    <xf numFmtId="0" fontId="57" fillId="0" borderId="0" xfId="3" applyFont="1" applyAlignment="1">
      <alignment vertical="center" shrinkToFit="1"/>
    </xf>
    <xf numFmtId="182" fontId="57" fillId="0" borderId="0" xfId="3" applyNumberFormat="1" applyFont="1" applyAlignment="1">
      <alignment horizontal="center" vertical="center"/>
    </xf>
    <xf numFmtId="182" fontId="57" fillId="0" borderId="9" xfId="3" applyNumberFormat="1" applyFont="1" applyBorder="1" applyAlignment="1">
      <alignment horizontal="center" vertical="center"/>
    </xf>
    <xf numFmtId="0" fontId="58" fillId="0" borderId="2" xfId="5" applyFont="1" applyBorder="1" applyAlignment="1">
      <alignment horizontal="center" vertical="center"/>
    </xf>
    <xf numFmtId="0" fontId="58" fillId="0" borderId="3" xfId="5" applyFont="1" applyBorder="1" applyAlignment="1">
      <alignment horizontal="center" vertical="center"/>
    </xf>
    <xf numFmtId="0" fontId="58" fillId="0" borderId="4" xfId="5" applyFont="1" applyBorder="1" applyAlignment="1">
      <alignment horizontal="center" vertical="center"/>
    </xf>
    <xf numFmtId="0" fontId="58" fillId="0" borderId="2" xfId="3" applyFont="1" applyBorder="1" applyAlignment="1">
      <alignment horizontal="center" vertical="center"/>
    </xf>
    <xf numFmtId="0" fontId="58" fillId="0" borderId="3" xfId="3" applyFont="1" applyBorder="1" applyAlignment="1">
      <alignment horizontal="center" vertical="center"/>
    </xf>
    <xf numFmtId="0" fontId="58" fillId="0" borderId="4" xfId="3" applyFont="1" applyBorder="1" applyAlignment="1">
      <alignment horizontal="center" vertical="center"/>
    </xf>
    <xf numFmtId="183" fontId="59" fillId="0" borderId="144" xfId="3" applyNumberFormat="1" applyFont="1" applyBorder="1" applyAlignment="1">
      <alignment vertical="center" shrinkToFit="1"/>
    </xf>
    <xf numFmtId="179" fontId="56" fillId="0" borderId="144" xfId="3" applyNumberFormat="1" applyFont="1" applyBorder="1" applyAlignment="1">
      <alignment vertical="center"/>
    </xf>
    <xf numFmtId="183" fontId="59" fillId="0" borderId="141" xfId="3" applyNumberFormat="1" applyFont="1" applyBorder="1" applyAlignment="1">
      <alignment vertical="center" shrinkToFit="1"/>
    </xf>
    <xf numFmtId="179" fontId="56" fillId="0" borderId="141" xfId="3" applyNumberFormat="1" applyFont="1" applyBorder="1" applyAlignment="1">
      <alignment vertical="center"/>
    </xf>
    <xf numFmtId="183" fontId="59" fillId="0" borderId="141" xfId="3" applyNumberFormat="1" applyFont="1" applyBorder="1" applyAlignment="1">
      <alignment vertical="center"/>
    </xf>
    <xf numFmtId="183" fontId="59" fillId="0" borderId="84" xfId="3" applyNumberFormat="1" applyFont="1" applyBorder="1" applyAlignment="1">
      <alignment vertical="center" shrinkToFit="1"/>
    </xf>
    <xf numFmtId="179" fontId="56" fillId="0" borderId="84" xfId="3" applyNumberFormat="1" applyFont="1" applyBorder="1" applyAlignment="1">
      <alignment vertical="center"/>
    </xf>
    <xf numFmtId="179" fontId="56" fillId="0" borderId="3" xfId="3" applyNumberFormat="1" applyFont="1" applyBorder="1" applyAlignment="1">
      <alignment vertical="center"/>
    </xf>
    <xf numFmtId="183" fontId="59" fillId="0" borderId="3" xfId="3" applyNumberFormat="1" applyFont="1" applyBorder="1" applyAlignment="1">
      <alignment vertical="center"/>
    </xf>
    <xf numFmtId="185" fontId="56" fillId="0" borderId="3" xfId="3" applyNumberFormat="1" applyFont="1" applyBorder="1" applyAlignment="1">
      <alignment vertical="center"/>
    </xf>
    <xf numFmtId="184" fontId="59" fillId="0" borderId="3" xfId="3" applyNumberFormat="1" applyFont="1" applyBorder="1" applyAlignment="1">
      <alignment vertical="center"/>
    </xf>
    <xf numFmtId="0" fontId="58" fillId="0" borderId="11" xfId="3" applyFont="1" applyBorder="1" applyAlignment="1" applyProtection="1">
      <alignment vertical="center"/>
      <protection locked="0"/>
    </xf>
    <xf numFmtId="0" fontId="58" fillId="0" borderId="14" xfId="3" applyFont="1" applyBorder="1" applyAlignment="1" applyProtection="1">
      <alignment vertical="center"/>
      <protection locked="0"/>
    </xf>
    <xf numFmtId="0" fontId="58" fillId="0" borderId="13" xfId="3" applyFont="1" applyBorder="1" applyAlignment="1" applyProtection="1">
      <alignment vertical="center"/>
      <protection locked="0"/>
    </xf>
    <xf numFmtId="0" fontId="58" fillId="0" borderId="0" xfId="3" applyFont="1" applyAlignment="1" applyProtection="1">
      <alignment vertical="center"/>
      <protection locked="0"/>
    </xf>
    <xf numFmtId="0" fontId="58" fillId="0" borderId="10" xfId="3" applyFont="1" applyBorder="1" applyAlignment="1" applyProtection="1">
      <alignment vertical="center"/>
      <protection locked="0"/>
    </xf>
    <xf numFmtId="0" fontId="58" fillId="0" borderId="9" xfId="3" applyFont="1" applyBorder="1" applyAlignment="1" applyProtection="1">
      <alignment vertical="center"/>
      <protection locked="0"/>
    </xf>
    <xf numFmtId="0" fontId="58" fillId="0" borderId="11" xfId="3" applyFont="1" applyBorder="1" applyAlignment="1" applyProtection="1">
      <alignment vertical="center" wrapText="1"/>
      <protection locked="0"/>
    </xf>
    <xf numFmtId="0" fontId="58" fillId="0" borderId="14" xfId="3" applyFont="1" applyBorder="1" applyAlignment="1" applyProtection="1">
      <alignment vertical="center" wrapText="1"/>
      <protection locked="0"/>
    </xf>
    <xf numFmtId="0" fontId="58" fillId="0" borderId="12" xfId="3" applyFont="1" applyBorder="1" applyAlignment="1" applyProtection="1">
      <alignment vertical="center" wrapText="1"/>
      <protection locked="0"/>
    </xf>
    <xf numFmtId="0" fontId="58" fillId="0" borderId="13" xfId="3" applyFont="1" applyBorder="1" applyAlignment="1" applyProtection="1">
      <alignment vertical="center" wrapText="1"/>
      <protection locked="0"/>
    </xf>
    <xf numFmtId="0" fontId="58" fillId="0" borderId="0" xfId="3" applyFont="1" applyAlignment="1" applyProtection="1">
      <alignment vertical="center" wrapText="1"/>
      <protection locked="0"/>
    </xf>
    <xf numFmtId="0" fontId="58" fillId="0" borderId="7" xfId="3" applyFont="1" applyBorder="1" applyAlignment="1" applyProtection="1">
      <alignment vertical="center" wrapText="1"/>
      <protection locked="0"/>
    </xf>
    <xf numFmtId="0" fontId="58" fillId="0" borderId="10" xfId="3" applyFont="1" applyBorder="1" applyAlignment="1" applyProtection="1">
      <alignment vertical="center" wrapText="1"/>
      <protection locked="0"/>
    </xf>
    <xf numFmtId="0" fontId="58" fillId="0" borderId="9" xfId="3" applyFont="1" applyBorder="1" applyAlignment="1" applyProtection="1">
      <alignment vertical="center" wrapText="1"/>
      <protection locked="0"/>
    </xf>
    <xf numFmtId="0" fontId="58" fillId="0" borderId="78" xfId="3" applyFont="1" applyBorder="1" applyAlignment="1" applyProtection="1">
      <alignment vertical="center" wrapText="1"/>
      <protection locked="0"/>
    </xf>
    <xf numFmtId="0" fontId="10" fillId="0" borderId="43" xfId="0" applyFont="1" applyBorder="1" applyAlignment="1">
      <alignment horizontal="distributed" vertical="center" wrapText="1"/>
    </xf>
    <xf numFmtId="0" fontId="10" fillId="0" borderId="3" xfId="0" applyFont="1" applyBorder="1" applyAlignment="1">
      <alignment horizontal="distributed" vertical="center" wrapText="1"/>
    </xf>
    <xf numFmtId="49" fontId="10" fillId="0" borderId="3" xfId="0" applyNumberFormat="1" applyFont="1" applyBorder="1" applyAlignment="1">
      <alignment horizontal="left" vertical="center"/>
    </xf>
    <xf numFmtId="0" fontId="10" fillId="0" borderId="3" xfId="0" applyFont="1" applyBorder="1" applyAlignment="1">
      <alignment horizontal="left" vertical="center"/>
    </xf>
    <xf numFmtId="0" fontId="10" fillId="0" borderId="81" xfId="0" applyFont="1" applyBorder="1" applyAlignment="1">
      <alignment horizontal="distributed" vertical="center"/>
    </xf>
    <xf numFmtId="0" fontId="10" fillId="0" borderId="76" xfId="0" applyFont="1" applyBorder="1" applyAlignment="1">
      <alignment horizontal="distributed" vertical="center"/>
    </xf>
    <xf numFmtId="0" fontId="10" fillId="0" borderId="68" xfId="0" applyFont="1" applyBorder="1" applyAlignment="1">
      <alignment horizontal="distributed" vertical="center"/>
    </xf>
    <xf numFmtId="58" fontId="10" fillId="0" borderId="36" xfId="0" applyNumberFormat="1" applyFont="1" applyBorder="1" applyAlignment="1">
      <alignment horizontal="center" vertical="center" wrapText="1"/>
    </xf>
    <xf numFmtId="0" fontId="10" fillId="0" borderId="36" xfId="0" applyFont="1" applyBorder="1" applyAlignment="1">
      <alignment horizontal="center" vertical="center" wrapText="1"/>
    </xf>
    <xf numFmtId="32" fontId="10" fillId="0" borderId="36" xfId="0" applyNumberFormat="1" applyFont="1" applyBorder="1" applyAlignment="1">
      <alignment horizontal="center" vertical="center"/>
    </xf>
    <xf numFmtId="0" fontId="10" fillId="0" borderId="36" xfId="0" applyFont="1" applyBorder="1" applyAlignment="1">
      <alignment horizontal="center" vertical="center"/>
    </xf>
    <xf numFmtId="0" fontId="10" fillId="0" borderId="43" xfId="0" applyFont="1"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49" fontId="10" fillId="0" borderId="3" xfId="0" applyNumberFormat="1" applyFont="1" applyBorder="1" applyAlignment="1">
      <alignment horizontal="left" vertical="center" wrapText="1"/>
    </xf>
    <xf numFmtId="0" fontId="0" fillId="0" borderId="3" xfId="0" applyBorder="1" applyAlignment="1">
      <alignment horizontal="left" vertical="center" wrapText="1"/>
    </xf>
    <xf numFmtId="49" fontId="10" fillId="0" borderId="3" xfId="0" applyNumberFormat="1" applyFont="1" applyBorder="1" applyAlignment="1">
      <alignment horizontal="left" vertical="center" shrinkToFit="1"/>
    </xf>
    <xf numFmtId="0" fontId="0" fillId="0" borderId="3" xfId="0" applyBorder="1" applyAlignment="1">
      <alignment horizontal="left" vertical="center" shrinkToFit="1"/>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3" xfId="0" applyFont="1" applyBorder="1" applyAlignment="1">
      <alignment horizontal="left" vertical="center" wrapText="1"/>
    </xf>
    <xf numFmtId="0" fontId="10" fillId="0" borderId="3" xfId="0" applyFont="1" applyBorder="1" applyAlignment="1">
      <alignment horizontal="left" vertical="center" shrinkToFit="1"/>
    </xf>
    <xf numFmtId="0" fontId="10" fillId="0" borderId="53" xfId="0" applyFont="1" applyBorder="1" applyAlignment="1">
      <alignment horizontal="distributed" vertical="center"/>
    </xf>
    <xf numFmtId="0" fontId="10" fillId="0" borderId="14" xfId="0" applyFont="1" applyBorder="1" applyAlignment="1">
      <alignment horizontal="distributed" vertical="center"/>
    </xf>
    <xf numFmtId="0" fontId="10" fillId="0" borderId="12" xfId="0" applyFont="1" applyBorder="1" applyAlignment="1">
      <alignment horizontal="distributed" vertical="center"/>
    </xf>
    <xf numFmtId="0" fontId="10" fillId="0" borderId="61" xfId="0" applyFont="1" applyBorder="1" applyAlignment="1">
      <alignment horizontal="distributed" vertical="center"/>
    </xf>
    <xf numFmtId="0" fontId="10" fillId="0" borderId="9" xfId="0" applyFont="1" applyBorder="1" applyAlignment="1">
      <alignment horizontal="distributed" vertical="center"/>
    </xf>
    <xf numFmtId="0" fontId="10" fillId="0" borderId="78" xfId="0" applyFont="1" applyBorder="1" applyAlignment="1">
      <alignment horizontal="distributed" vertical="center"/>
    </xf>
    <xf numFmtId="49" fontId="10" fillId="0" borderId="14" xfId="0" applyNumberFormat="1" applyFont="1" applyBorder="1" applyAlignment="1">
      <alignment horizontal="left" vertical="center"/>
    </xf>
    <xf numFmtId="0" fontId="10" fillId="0" borderId="14" xfId="0" applyFont="1" applyBorder="1" applyAlignment="1">
      <alignment horizontal="left" vertical="center"/>
    </xf>
    <xf numFmtId="0" fontId="10" fillId="0" borderId="57" xfId="0" applyFont="1" applyBorder="1" applyAlignment="1">
      <alignment horizontal="left" vertical="center"/>
    </xf>
    <xf numFmtId="0" fontId="10" fillId="0" borderId="9" xfId="0" applyFont="1" applyBorder="1" applyAlignment="1">
      <alignment horizontal="left" vertical="center"/>
    </xf>
    <xf numFmtId="0" fontId="10" fillId="0" borderId="67" xfId="0" applyFont="1" applyBorder="1" applyAlignment="1">
      <alignment horizontal="left" vertical="center"/>
    </xf>
    <xf numFmtId="6" fontId="10" fillId="0" borderId="2" xfId="2" applyNumberFormat="1" applyFont="1" applyBorder="1" applyAlignment="1" applyProtection="1">
      <alignment horizontal="right" vertical="center"/>
    </xf>
    <xf numFmtId="0" fontId="10" fillId="0" borderId="0" xfId="2" applyNumberFormat="1" applyFont="1" applyBorder="1" applyAlignment="1" applyProtection="1">
      <alignment horizontal="right"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3" xfId="0" applyFont="1" applyBorder="1" applyAlignment="1">
      <alignment horizontal="center" vertical="center"/>
    </xf>
    <xf numFmtId="0" fontId="10" fillId="0" borderId="42" xfId="0" applyFont="1" applyBorder="1" applyAlignment="1">
      <alignment horizontal="left" vertical="center"/>
    </xf>
    <xf numFmtId="58" fontId="10" fillId="0" borderId="3" xfId="0" applyNumberFormat="1" applyFont="1" applyBorder="1" applyAlignment="1">
      <alignment horizontal="center" vertical="center" wrapText="1" justifyLastLine="1"/>
    </xf>
    <xf numFmtId="0" fontId="10" fillId="0" borderId="3" xfId="0" applyFont="1" applyBorder="1" applyAlignment="1">
      <alignment horizontal="center" vertical="center" wrapText="1" justifyLastLine="1"/>
    </xf>
    <xf numFmtId="0" fontId="10" fillId="0" borderId="3" xfId="0" applyFont="1" applyBorder="1" applyAlignment="1">
      <alignment horizontal="center" vertical="center" wrapText="1"/>
    </xf>
    <xf numFmtId="49" fontId="10" fillId="0" borderId="3" xfId="0" applyNumberFormat="1" applyFont="1" applyBorder="1" applyAlignment="1">
      <alignment horizontal="center" vertical="center"/>
    </xf>
    <xf numFmtId="0" fontId="14" fillId="0" borderId="14" xfId="0" applyFont="1" applyBorder="1" applyAlignment="1">
      <alignment horizontal="center"/>
    </xf>
    <xf numFmtId="0" fontId="10" fillId="0" borderId="14" xfId="0" applyFont="1" applyBorder="1" applyAlignment="1">
      <alignment horizontal="distributed" vertical="center" shrinkToFit="1"/>
    </xf>
    <xf numFmtId="0" fontId="14" fillId="0" borderId="14" xfId="0" applyFont="1" applyBorder="1" applyAlignment="1">
      <alignment horizontal="center" vertical="center"/>
    </xf>
    <xf numFmtId="49" fontId="10" fillId="0" borderId="0" xfId="0" applyNumberFormat="1" applyFont="1" applyAlignment="1">
      <alignment horizontal="left" vertical="center" wrapText="1"/>
    </xf>
    <xf numFmtId="0" fontId="15" fillId="0" borderId="0" xfId="0" applyFont="1" applyAlignment="1">
      <alignment horizontal="center" vertical="center"/>
    </xf>
    <xf numFmtId="58" fontId="28" fillId="0" borderId="0" xfId="0" applyNumberFormat="1" applyFont="1" applyAlignment="1" applyProtection="1">
      <alignment horizontal="center" vertical="center"/>
      <protection locked="0"/>
    </xf>
    <xf numFmtId="0" fontId="14" fillId="0" borderId="0" xfId="0" applyFont="1" applyAlignment="1">
      <alignment horizontal="left" vertical="center"/>
    </xf>
    <xf numFmtId="0" fontId="14" fillId="0" borderId="0" xfId="0" applyFont="1" applyAlignment="1">
      <alignment horizontal="center"/>
    </xf>
    <xf numFmtId="0" fontId="10" fillId="0" borderId="0" xfId="0" applyFont="1" applyAlignment="1">
      <alignment horizontal="right" vertical="center"/>
    </xf>
    <xf numFmtId="49" fontId="10" fillId="0" borderId="0" xfId="0" applyNumberFormat="1" applyFont="1" applyAlignment="1">
      <alignment horizontal="left" vertical="center"/>
    </xf>
    <xf numFmtId="0" fontId="10" fillId="0" borderId="44" xfId="0" applyFont="1" applyBorder="1" applyAlignment="1">
      <alignment horizontal="center" vertical="center"/>
    </xf>
    <xf numFmtId="0" fontId="14" fillId="0" borderId="83" xfId="0" applyFont="1" applyBorder="1" applyAlignment="1" applyProtection="1">
      <alignment horizontal="center"/>
      <protection locked="0"/>
    </xf>
    <xf numFmtId="0" fontId="14" fillId="0" borderId="84" xfId="0" applyFont="1" applyBorder="1" applyAlignment="1" applyProtection="1">
      <alignment horizontal="center"/>
      <protection locked="0"/>
    </xf>
    <xf numFmtId="0" fontId="14" fillId="0" borderId="85" xfId="0" applyFont="1" applyBorder="1" applyAlignment="1" applyProtection="1">
      <alignment horizontal="center"/>
      <protection locked="0"/>
    </xf>
    <xf numFmtId="0" fontId="14" fillId="0" borderId="82" xfId="0" applyFont="1" applyBorder="1" applyAlignment="1">
      <alignment horizontal="center"/>
    </xf>
    <xf numFmtId="0" fontId="62" fillId="0" borderId="82" xfId="0" applyFont="1" applyBorder="1" applyAlignment="1">
      <alignment horizontal="center"/>
    </xf>
    <xf numFmtId="0" fontId="14" fillId="0" borderId="83" xfId="0" applyFont="1" applyBorder="1" applyAlignment="1" applyProtection="1">
      <alignment horizontal="center" vertical="center"/>
      <protection locked="0"/>
    </xf>
    <xf numFmtId="0" fontId="14" fillId="0" borderId="84" xfId="0" applyFont="1" applyBorder="1" applyAlignment="1" applyProtection="1">
      <alignment horizontal="center" vertical="center"/>
      <protection locked="0"/>
    </xf>
    <xf numFmtId="0" fontId="14" fillId="0" borderId="85" xfId="0" applyFont="1" applyBorder="1" applyAlignment="1" applyProtection="1">
      <alignment horizontal="center" vertical="center"/>
      <protection locked="0"/>
    </xf>
    <xf numFmtId="0" fontId="14" fillId="0" borderId="82" xfId="0" applyFont="1" applyBorder="1" applyAlignment="1">
      <alignment horizontal="center" vertical="center"/>
    </xf>
    <xf numFmtId="0" fontId="14" fillId="0" borderId="82" xfId="0" applyFont="1" applyBorder="1" applyAlignment="1">
      <alignment horizontal="center" vertical="center" shrinkToFit="1"/>
    </xf>
    <xf numFmtId="0" fontId="56" fillId="0" borderId="82" xfId="0" applyFont="1" applyBorder="1" applyAlignment="1">
      <alignment horizontal="center" vertical="center" shrinkToFit="1"/>
    </xf>
    <xf numFmtId="0" fontId="0" fillId="0" borderId="96" xfId="0" applyBorder="1" applyAlignment="1">
      <alignment horizontal="left"/>
    </xf>
    <xf numFmtId="0" fontId="0" fillId="0" borderId="97" xfId="0" applyBorder="1" applyAlignment="1">
      <alignment horizontal="left"/>
    </xf>
    <xf numFmtId="0" fontId="0" fillId="0" borderId="1" xfId="0" applyBorder="1" applyAlignment="1">
      <alignment horizontal="center" vertical="center" textRotation="255"/>
    </xf>
    <xf numFmtId="0" fontId="0" fillId="0" borderId="1" xfId="0" applyBorder="1" applyAlignment="1">
      <alignment horizontal="center" wrapText="1"/>
    </xf>
    <xf numFmtId="0" fontId="0" fillId="0" borderId="14" xfId="0" applyBorder="1" applyAlignment="1">
      <alignment horizontal="left" wrapText="1"/>
    </xf>
  </cellXfs>
  <cellStyles count="9">
    <cellStyle name="ハイパーリンク" xfId="1" builtinId="8"/>
    <cellStyle name="桁区切り" xfId="2" builtinId="6"/>
    <cellStyle name="桁区切り 2" xfId="6" xr:uid="{00000000-0005-0000-0000-000002000000}"/>
    <cellStyle name="標準" xfId="0" builtinId="0"/>
    <cellStyle name="標準 2" xfId="3" xr:uid="{00000000-0005-0000-0000-000004000000}"/>
    <cellStyle name="標準 3" xfId="4" xr:uid="{00000000-0005-0000-0000-000005000000}"/>
    <cellStyle name="標準_004（改240401取扱注意）施工プロセスチェックの手引きVer11-00" xfId="8" xr:uid="{00000000-0005-0000-0000-000006000000}"/>
    <cellStyle name="標準_工事成績採点表 (2)" xfId="5" xr:uid="{00000000-0005-0000-0000-000007000000}"/>
    <cellStyle name="標準_施工プロセスチェックリスト（公共建築工事）" xfId="7" xr:uid="{00000000-0005-0000-0000-000008000000}"/>
  </cellStyles>
  <dxfs count="729">
    <dxf>
      <numFmt numFmtId="191" formatCode="&quot;令和元年&quot;m&quot;月&quot;d&quot;日&quot;"/>
    </dxf>
    <dxf>
      <numFmt numFmtId="191" formatCode="&quot;令和元年&quot;m&quot;月&quot;d&quot;日&quot;"/>
    </dxf>
    <dxf>
      <numFmt numFmtId="191" formatCode="&quot;令和元年&quot;m&quot;月&quot;d&quot;日&quot;"/>
    </dxf>
    <dxf>
      <numFmt numFmtId="191" formatCode="&quot;令和元年&quot;m&quot;月&quot;d&quot;日&quot;"/>
    </dxf>
    <dxf>
      <border>
        <left style="hair">
          <color auto="1"/>
        </left>
        <right style="hair">
          <color auto="1"/>
        </right>
        <top style="hair">
          <color auto="1"/>
        </top>
        <bottom style="hair">
          <color auto="1"/>
        </bottom>
        <vertical/>
        <horizontal/>
      </border>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patternType="solid">
          <fgColor auto="1"/>
          <bgColor rgb="FFFF99CC"/>
        </patternFill>
      </fill>
    </dxf>
    <dxf>
      <font>
        <b/>
        <i val="0"/>
      </font>
      <fill>
        <patternFill>
          <bgColor rgb="FFFF99CC"/>
        </patternFill>
      </fill>
    </dxf>
    <dxf>
      <font>
        <b/>
        <i val="0"/>
        <strike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strike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patternType="solid">
          <fgColor auto="1"/>
          <bgColor rgb="FFFF99CC"/>
        </patternFill>
      </fill>
    </dxf>
    <dxf>
      <font>
        <b/>
        <i val="0"/>
      </font>
      <fill>
        <patternFill patternType="solid">
          <fgColor auto="1"/>
          <bgColor rgb="FFFF99CC"/>
        </patternFill>
      </fill>
    </dxf>
    <dxf>
      <font>
        <b/>
        <i val="0"/>
      </font>
      <fill>
        <patternFill>
          <bgColor rgb="FFFF99CC"/>
        </patternFill>
      </fill>
    </dxf>
    <dxf>
      <font>
        <b/>
        <i val="0"/>
      </font>
      <fill>
        <patternFill>
          <bgColor rgb="FFFF99CC"/>
        </patternFill>
      </fill>
    </dxf>
    <dxf>
      <font>
        <b/>
        <i val="0"/>
        <strike val="0"/>
      </font>
      <fill>
        <patternFill>
          <bgColor rgb="FFFF99CC"/>
        </patternFill>
      </fill>
    </dxf>
    <dxf>
      <font>
        <b/>
        <i val="0"/>
        <strike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color auto="1"/>
      </font>
      <fill>
        <patternFill>
          <bgColor rgb="FFFF99CC"/>
        </patternFill>
      </fill>
    </dxf>
    <dxf>
      <font>
        <b/>
        <i val="0"/>
      </font>
      <fill>
        <patternFill>
          <bgColor rgb="FFFF99CC"/>
        </patternFill>
      </fill>
    </dxf>
    <dxf>
      <font>
        <b/>
        <i val="0"/>
      </font>
      <fill>
        <patternFill>
          <bgColor rgb="FFFF99CC"/>
        </patternFill>
      </fill>
    </dxf>
    <dxf>
      <font>
        <color theme="0"/>
      </font>
    </dxf>
    <dxf>
      <font>
        <color theme="0" tint="-0.14996795556505021"/>
      </font>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indexed="45"/>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indexed="45"/>
        </patternFill>
      </fill>
    </dxf>
    <dxf>
      <font>
        <b/>
        <i val="0"/>
      </font>
      <fill>
        <patternFill>
          <bgColor rgb="FFFF99CC"/>
        </patternFill>
      </fill>
    </dxf>
    <dxf>
      <font>
        <b/>
        <i val="0"/>
      </font>
      <fill>
        <patternFill>
          <bgColor rgb="FFFF99CC"/>
        </patternFill>
      </fill>
    </dxf>
    <dxf>
      <font>
        <b/>
        <i val="0"/>
        <color auto="1"/>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indexed="45"/>
        </patternFill>
      </fill>
    </dxf>
    <dxf>
      <font>
        <b/>
        <i val="0"/>
      </font>
      <fill>
        <patternFill>
          <bgColor indexed="45"/>
        </patternFill>
      </fill>
    </dxf>
    <dxf>
      <font>
        <b/>
        <i val="0"/>
      </font>
      <fill>
        <patternFill>
          <bgColor rgb="FFFF99CC"/>
        </patternFill>
      </fill>
    </dxf>
    <dxf>
      <font>
        <b/>
        <i val="0"/>
      </font>
      <fill>
        <patternFill>
          <bgColor rgb="FFFF99CC"/>
        </patternFill>
      </fill>
    </dxf>
    <dxf>
      <font>
        <b/>
        <i val="0"/>
      </font>
      <fill>
        <patternFill>
          <bgColor indexed="45"/>
        </patternFill>
      </fill>
    </dxf>
    <dxf>
      <font>
        <b/>
        <i val="0"/>
      </font>
      <fill>
        <patternFill>
          <bgColor indexed="45"/>
        </patternFill>
      </fill>
    </dxf>
    <dxf>
      <font>
        <b/>
        <i val="0"/>
      </font>
      <fill>
        <patternFill>
          <bgColor rgb="FFFF99CC"/>
        </patternFill>
      </fill>
    </dxf>
    <dxf>
      <font>
        <b/>
        <i val="0"/>
      </font>
      <fill>
        <patternFill>
          <bgColor rgb="FFFF99CC"/>
        </patternFill>
      </fill>
    </dxf>
    <dxf>
      <font>
        <b/>
        <i val="0"/>
      </font>
      <fill>
        <patternFill>
          <bgColor indexed="45"/>
        </patternFill>
      </fill>
    </dxf>
    <dxf>
      <font>
        <b/>
        <i val="0"/>
      </font>
      <fill>
        <patternFill>
          <bgColor rgb="FFFF99CC"/>
        </patternFill>
      </fill>
    </dxf>
    <dxf>
      <font>
        <b/>
        <i val="0"/>
      </font>
      <fill>
        <patternFill>
          <bgColor rgb="FFFF99CC"/>
        </patternFill>
      </fill>
    </dxf>
    <dxf>
      <font>
        <b/>
        <i val="0"/>
      </font>
      <fill>
        <patternFill>
          <bgColor indexed="45"/>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indexed="45"/>
        </patternFill>
      </fill>
    </dxf>
    <dxf>
      <font>
        <b/>
        <i val="0"/>
      </font>
      <fill>
        <patternFill>
          <bgColor rgb="FFFF99CC"/>
        </patternFill>
      </fill>
    </dxf>
    <dxf>
      <font>
        <b/>
        <i val="0"/>
      </font>
      <fill>
        <patternFill>
          <bgColor rgb="FFFF99CC"/>
        </patternFill>
      </fill>
    </dxf>
    <dxf>
      <font>
        <b/>
        <i val="0"/>
      </font>
      <fill>
        <patternFill>
          <bgColor indexed="45"/>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font>
      <fill>
        <patternFill>
          <bgColor rgb="FFFF99CC"/>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lor rgb="FFFF0000"/>
      </font>
    </dxf>
    <dxf>
      <font>
        <b/>
        <i val="0"/>
        <color rgb="FFFF000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ndense val="0"/>
        <extend val="0"/>
        <color indexed="10"/>
      </font>
    </dxf>
    <dxf>
      <font>
        <b/>
        <i val="0"/>
        <condense val="0"/>
        <extend val="0"/>
        <color indexed="10"/>
      </font>
    </dxf>
    <dxf>
      <font>
        <b/>
        <i val="0"/>
        <color rgb="FFFF0000"/>
      </font>
      <fill>
        <patternFill patternType="none">
          <bgColor auto="1"/>
        </patternFill>
      </fill>
    </dxf>
    <dxf>
      <font>
        <b/>
        <i val="0"/>
        <condense val="0"/>
        <extend val="0"/>
        <color indexed="10"/>
      </font>
    </dxf>
    <dxf>
      <font>
        <b/>
        <i val="0"/>
        <color rgb="FFFF0000"/>
      </font>
    </dxf>
    <dxf>
      <font>
        <b/>
        <i val="0"/>
        <color rgb="FFFF000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CCECFF"/>
      <color rgb="FFFFFFCC"/>
      <color rgb="FFFF3300"/>
      <color rgb="FFFF99CC"/>
      <color rgb="FF0033CC"/>
      <color rgb="FF9933FF"/>
      <color rgb="FF33CC33"/>
      <color rgb="FFFFFF99"/>
      <color rgb="FFFF66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5.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0</xdr:colOff>
      <xdr:row>6</xdr:row>
      <xdr:rowOff>0</xdr:rowOff>
    </xdr:from>
    <xdr:to>
      <xdr:col>10</xdr:col>
      <xdr:colOff>0</xdr:colOff>
      <xdr:row>6</xdr:row>
      <xdr:rowOff>0</xdr:rowOff>
    </xdr:to>
    <xdr:sp macro="" textlink="">
      <xdr:nvSpPr>
        <xdr:cNvPr id="4" name="AutoShape 19">
          <a:extLst>
            <a:ext uri="{FF2B5EF4-FFF2-40B4-BE49-F238E27FC236}">
              <a16:creationId xmlns:a16="http://schemas.microsoft.com/office/drawing/2014/main" id="{00000000-0008-0000-0500-000004000000}"/>
            </a:ext>
          </a:extLst>
        </xdr:cNvPr>
        <xdr:cNvSpPr>
          <a:spLocks/>
        </xdr:cNvSpPr>
      </xdr:nvSpPr>
      <xdr:spPr bwMode="auto">
        <a:xfrm>
          <a:off x="8477250" y="22098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6</xdr:row>
      <xdr:rowOff>0</xdr:rowOff>
    </xdr:from>
    <xdr:to>
      <xdr:col>10</xdr:col>
      <xdr:colOff>0</xdr:colOff>
      <xdr:row>6</xdr:row>
      <xdr:rowOff>0</xdr:rowOff>
    </xdr:to>
    <xdr:sp macro="" textlink="">
      <xdr:nvSpPr>
        <xdr:cNvPr id="5" name="AutoShape 25">
          <a:extLst>
            <a:ext uri="{FF2B5EF4-FFF2-40B4-BE49-F238E27FC236}">
              <a16:creationId xmlns:a16="http://schemas.microsoft.com/office/drawing/2014/main" id="{00000000-0008-0000-0500-000005000000}"/>
            </a:ext>
          </a:extLst>
        </xdr:cNvPr>
        <xdr:cNvSpPr>
          <a:spLocks/>
        </xdr:cNvSpPr>
      </xdr:nvSpPr>
      <xdr:spPr bwMode="auto">
        <a:xfrm>
          <a:off x="8477250" y="22098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6</xdr:row>
      <xdr:rowOff>0</xdr:rowOff>
    </xdr:from>
    <xdr:to>
      <xdr:col>10</xdr:col>
      <xdr:colOff>0</xdr:colOff>
      <xdr:row>6</xdr:row>
      <xdr:rowOff>0</xdr:rowOff>
    </xdr:to>
    <xdr:sp macro="" textlink="">
      <xdr:nvSpPr>
        <xdr:cNvPr id="6" name="AutoShape 19">
          <a:extLst>
            <a:ext uri="{FF2B5EF4-FFF2-40B4-BE49-F238E27FC236}">
              <a16:creationId xmlns:a16="http://schemas.microsoft.com/office/drawing/2014/main" id="{00000000-0008-0000-0500-000006000000}"/>
            </a:ext>
          </a:extLst>
        </xdr:cNvPr>
        <xdr:cNvSpPr>
          <a:spLocks/>
        </xdr:cNvSpPr>
      </xdr:nvSpPr>
      <xdr:spPr bwMode="auto">
        <a:xfrm>
          <a:off x="8477250" y="22098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6</xdr:row>
      <xdr:rowOff>0</xdr:rowOff>
    </xdr:from>
    <xdr:to>
      <xdr:col>10</xdr:col>
      <xdr:colOff>0</xdr:colOff>
      <xdr:row>6</xdr:row>
      <xdr:rowOff>0</xdr:rowOff>
    </xdr:to>
    <xdr:sp macro="" textlink="">
      <xdr:nvSpPr>
        <xdr:cNvPr id="7" name="AutoShape 25">
          <a:extLst>
            <a:ext uri="{FF2B5EF4-FFF2-40B4-BE49-F238E27FC236}">
              <a16:creationId xmlns:a16="http://schemas.microsoft.com/office/drawing/2014/main" id="{00000000-0008-0000-0500-000007000000}"/>
            </a:ext>
          </a:extLst>
        </xdr:cNvPr>
        <xdr:cNvSpPr>
          <a:spLocks/>
        </xdr:cNvSpPr>
      </xdr:nvSpPr>
      <xdr:spPr bwMode="auto">
        <a:xfrm>
          <a:off x="8477250" y="22098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6</xdr:row>
      <xdr:rowOff>0</xdr:rowOff>
    </xdr:from>
    <xdr:to>
      <xdr:col>10</xdr:col>
      <xdr:colOff>0</xdr:colOff>
      <xdr:row>6</xdr:row>
      <xdr:rowOff>0</xdr:rowOff>
    </xdr:to>
    <xdr:sp macro="" textlink="">
      <xdr:nvSpPr>
        <xdr:cNvPr id="8" name="AutoShape 19">
          <a:extLst>
            <a:ext uri="{FF2B5EF4-FFF2-40B4-BE49-F238E27FC236}">
              <a16:creationId xmlns:a16="http://schemas.microsoft.com/office/drawing/2014/main" id="{00000000-0008-0000-0500-000008000000}"/>
            </a:ext>
          </a:extLst>
        </xdr:cNvPr>
        <xdr:cNvSpPr>
          <a:spLocks/>
        </xdr:cNvSpPr>
      </xdr:nvSpPr>
      <xdr:spPr bwMode="auto">
        <a:xfrm>
          <a:off x="8477250" y="22098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6</xdr:row>
      <xdr:rowOff>0</xdr:rowOff>
    </xdr:from>
    <xdr:to>
      <xdr:col>10</xdr:col>
      <xdr:colOff>0</xdr:colOff>
      <xdr:row>6</xdr:row>
      <xdr:rowOff>0</xdr:rowOff>
    </xdr:to>
    <xdr:sp macro="" textlink="">
      <xdr:nvSpPr>
        <xdr:cNvPr id="9" name="AutoShape 25">
          <a:extLst>
            <a:ext uri="{FF2B5EF4-FFF2-40B4-BE49-F238E27FC236}">
              <a16:creationId xmlns:a16="http://schemas.microsoft.com/office/drawing/2014/main" id="{00000000-0008-0000-0500-000009000000}"/>
            </a:ext>
          </a:extLst>
        </xdr:cNvPr>
        <xdr:cNvSpPr>
          <a:spLocks/>
        </xdr:cNvSpPr>
      </xdr:nvSpPr>
      <xdr:spPr bwMode="auto">
        <a:xfrm>
          <a:off x="8477250" y="22098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32</xdr:row>
      <xdr:rowOff>0</xdr:rowOff>
    </xdr:from>
    <xdr:to>
      <xdr:col>10</xdr:col>
      <xdr:colOff>0</xdr:colOff>
      <xdr:row>32</xdr:row>
      <xdr:rowOff>0</xdr:rowOff>
    </xdr:to>
    <xdr:sp macro="" textlink="">
      <xdr:nvSpPr>
        <xdr:cNvPr id="12" name="AutoShape 27">
          <a:extLst>
            <a:ext uri="{FF2B5EF4-FFF2-40B4-BE49-F238E27FC236}">
              <a16:creationId xmlns:a16="http://schemas.microsoft.com/office/drawing/2014/main" id="{00000000-0008-0000-0500-00000C000000}"/>
            </a:ext>
          </a:extLst>
        </xdr:cNvPr>
        <xdr:cNvSpPr>
          <a:spLocks/>
        </xdr:cNvSpPr>
      </xdr:nvSpPr>
      <xdr:spPr bwMode="auto">
        <a:xfrm>
          <a:off x="8477250" y="51816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32</xdr:row>
      <xdr:rowOff>0</xdr:rowOff>
    </xdr:from>
    <xdr:to>
      <xdr:col>10</xdr:col>
      <xdr:colOff>0</xdr:colOff>
      <xdr:row>32</xdr:row>
      <xdr:rowOff>0</xdr:rowOff>
    </xdr:to>
    <xdr:sp macro="" textlink="">
      <xdr:nvSpPr>
        <xdr:cNvPr id="13" name="AutoShape 28">
          <a:extLst>
            <a:ext uri="{FF2B5EF4-FFF2-40B4-BE49-F238E27FC236}">
              <a16:creationId xmlns:a16="http://schemas.microsoft.com/office/drawing/2014/main" id="{00000000-0008-0000-0500-00000D000000}"/>
            </a:ext>
          </a:extLst>
        </xdr:cNvPr>
        <xdr:cNvSpPr>
          <a:spLocks/>
        </xdr:cNvSpPr>
      </xdr:nvSpPr>
      <xdr:spPr bwMode="auto">
        <a:xfrm>
          <a:off x="8477250" y="51816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32</xdr:row>
      <xdr:rowOff>0</xdr:rowOff>
    </xdr:from>
    <xdr:to>
      <xdr:col>10</xdr:col>
      <xdr:colOff>0</xdr:colOff>
      <xdr:row>32</xdr:row>
      <xdr:rowOff>0</xdr:rowOff>
    </xdr:to>
    <xdr:sp macro="" textlink="">
      <xdr:nvSpPr>
        <xdr:cNvPr id="14" name="AutoShape 27">
          <a:extLst>
            <a:ext uri="{FF2B5EF4-FFF2-40B4-BE49-F238E27FC236}">
              <a16:creationId xmlns:a16="http://schemas.microsoft.com/office/drawing/2014/main" id="{00000000-0008-0000-0500-00000E000000}"/>
            </a:ext>
          </a:extLst>
        </xdr:cNvPr>
        <xdr:cNvSpPr>
          <a:spLocks/>
        </xdr:cNvSpPr>
      </xdr:nvSpPr>
      <xdr:spPr bwMode="auto">
        <a:xfrm>
          <a:off x="8477250" y="51816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32</xdr:row>
      <xdr:rowOff>0</xdr:rowOff>
    </xdr:from>
    <xdr:to>
      <xdr:col>10</xdr:col>
      <xdr:colOff>0</xdr:colOff>
      <xdr:row>32</xdr:row>
      <xdr:rowOff>0</xdr:rowOff>
    </xdr:to>
    <xdr:sp macro="" textlink="">
      <xdr:nvSpPr>
        <xdr:cNvPr id="15" name="AutoShape 28">
          <a:extLst>
            <a:ext uri="{FF2B5EF4-FFF2-40B4-BE49-F238E27FC236}">
              <a16:creationId xmlns:a16="http://schemas.microsoft.com/office/drawing/2014/main" id="{00000000-0008-0000-0500-00000F000000}"/>
            </a:ext>
          </a:extLst>
        </xdr:cNvPr>
        <xdr:cNvSpPr>
          <a:spLocks/>
        </xdr:cNvSpPr>
      </xdr:nvSpPr>
      <xdr:spPr bwMode="auto">
        <a:xfrm>
          <a:off x="8477250" y="51816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32</xdr:row>
      <xdr:rowOff>0</xdr:rowOff>
    </xdr:from>
    <xdr:to>
      <xdr:col>10</xdr:col>
      <xdr:colOff>0</xdr:colOff>
      <xdr:row>32</xdr:row>
      <xdr:rowOff>0</xdr:rowOff>
    </xdr:to>
    <xdr:sp macro="" textlink="">
      <xdr:nvSpPr>
        <xdr:cNvPr id="16" name="AutoShape 27">
          <a:extLst>
            <a:ext uri="{FF2B5EF4-FFF2-40B4-BE49-F238E27FC236}">
              <a16:creationId xmlns:a16="http://schemas.microsoft.com/office/drawing/2014/main" id="{00000000-0008-0000-0500-000010000000}"/>
            </a:ext>
          </a:extLst>
        </xdr:cNvPr>
        <xdr:cNvSpPr>
          <a:spLocks/>
        </xdr:cNvSpPr>
      </xdr:nvSpPr>
      <xdr:spPr bwMode="auto">
        <a:xfrm>
          <a:off x="8477250" y="51816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32</xdr:row>
      <xdr:rowOff>0</xdr:rowOff>
    </xdr:from>
    <xdr:to>
      <xdr:col>10</xdr:col>
      <xdr:colOff>0</xdr:colOff>
      <xdr:row>32</xdr:row>
      <xdr:rowOff>0</xdr:rowOff>
    </xdr:to>
    <xdr:sp macro="" textlink="">
      <xdr:nvSpPr>
        <xdr:cNvPr id="17" name="AutoShape 28">
          <a:extLst>
            <a:ext uri="{FF2B5EF4-FFF2-40B4-BE49-F238E27FC236}">
              <a16:creationId xmlns:a16="http://schemas.microsoft.com/office/drawing/2014/main" id="{00000000-0008-0000-0500-000011000000}"/>
            </a:ext>
          </a:extLst>
        </xdr:cNvPr>
        <xdr:cNvSpPr>
          <a:spLocks/>
        </xdr:cNvSpPr>
      </xdr:nvSpPr>
      <xdr:spPr bwMode="auto">
        <a:xfrm>
          <a:off x="8477250" y="51816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72</xdr:row>
      <xdr:rowOff>0</xdr:rowOff>
    </xdr:from>
    <xdr:to>
      <xdr:col>9</xdr:col>
      <xdr:colOff>28575</xdr:colOff>
      <xdr:row>72</xdr:row>
      <xdr:rowOff>0</xdr:rowOff>
    </xdr:to>
    <xdr:sp macro="" textlink="">
      <xdr:nvSpPr>
        <xdr:cNvPr id="4098" name="Text Box 2">
          <a:extLst>
            <a:ext uri="{FF2B5EF4-FFF2-40B4-BE49-F238E27FC236}">
              <a16:creationId xmlns:a16="http://schemas.microsoft.com/office/drawing/2014/main" id="{00000000-0008-0000-0700-000002100000}"/>
            </a:ext>
          </a:extLst>
        </xdr:cNvPr>
        <xdr:cNvSpPr txBox="1">
          <a:spLocks noChangeArrowheads="1"/>
        </xdr:cNvSpPr>
      </xdr:nvSpPr>
      <xdr:spPr bwMode="auto">
        <a:xfrm>
          <a:off x="9753600" y="7267575"/>
          <a:ext cx="22193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文書で改善指示を</a:t>
          </a:r>
        </a:p>
        <a:p>
          <a:pPr algn="l" rtl="0">
            <a:defRPr sz="1000"/>
          </a:pPr>
          <a:r>
            <a:rPr lang="ja-JP" altLang="en-US" sz="1100" b="0" i="0" u="none" strike="noStrike" baseline="0">
              <a:solidFill>
                <a:srgbClr val="000000"/>
              </a:solidFill>
              <a:latin typeface="ＭＳ Ｐゴシック"/>
              <a:ea typeface="ＭＳ Ｐゴシック"/>
            </a:rPr>
            <a:t>　　　行った。</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上記該当 あれば・・・ｄ</a:t>
          </a:r>
        </a:p>
      </xdr:txBody>
    </xdr:sp>
    <xdr:clientData/>
  </xdr:twoCellAnchor>
  <xdr:twoCellAnchor>
    <xdr:from>
      <xdr:col>9</xdr:col>
      <xdr:colOff>104775</xdr:colOff>
      <xdr:row>72</xdr:row>
      <xdr:rowOff>0</xdr:rowOff>
    </xdr:from>
    <xdr:to>
      <xdr:col>10</xdr:col>
      <xdr:colOff>38100</xdr:colOff>
      <xdr:row>72</xdr:row>
      <xdr:rowOff>0</xdr:rowOff>
    </xdr:to>
    <xdr:sp macro="" textlink="">
      <xdr:nvSpPr>
        <xdr:cNvPr id="4099" name="Text Box 3">
          <a:extLst>
            <a:ext uri="{FF2B5EF4-FFF2-40B4-BE49-F238E27FC236}">
              <a16:creationId xmlns:a16="http://schemas.microsoft.com/office/drawing/2014/main" id="{00000000-0008-0000-0700-000003100000}"/>
            </a:ext>
          </a:extLst>
        </xdr:cNvPr>
        <xdr:cNvSpPr txBox="1">
          <a:spLocks noChangeArrowheads="1"/>
        </xdr:cNvSpPr>
      </xdr:nvSpPr>
      <xdr:spPr bwMode="auto">
        <a:xfrm>
          <a:off x="12049125" y="7267575"/>
          <a:ext cx="19621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品質関係の試験結果</a:t>
          </a:r>
        </a:p>
        <a:p>
          <a:pPr algn="l" rtl="0">
            <a:defRPr sz="1000"/>
          </a:pPr>
          <a:r>
            <a:rPr lang="ja-JP" altLang="en-US" sz="1100" b="0" i="0" u="none" strike="noStrike" baseline="0">
              <a:solidFill>
                <a:srgbClr val="000000"/>
              </a:solidFill>
              <a:latin typeface="ＭＳ Ｐゴシック"/>
              <a:ea typeface="ＭＳ Ｐゴシック"/>
            </a:rPr>
            <a:t>　 　が規格値、試験基準を</a:t>
          </a:r>
        </a:p>
        <a:p>
          <a:pPr algn="l" rtl="0">
            <a:defRPr sz="1000"/>
          </a:pPr>
          <a:r>
            <a:rPr lang="ja-JP" altLang="en-US" sz="1100" b="0" i="0" u="none" strike="noStrike" baseline="0">
              <a:solidFill>
                <a:srgbClr val="000000"/>
              </a:solidFill>
              <a:latin typeface="ＭＳ Ｐゴシック"/>
              <a:ea typeface="ＭＳ Ｐゴシック"/>
            </a:rPr>
            <a:t>　　 満足せず品質が劣る。</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契約書第１７条２項に基</a:t>
          </a:r>
        </a:p>
        <a:p>
          <a:pPr algn="l" rtl="0">
            <a:defRPr sz="1000"/>
          </a:pPr>
          <a:r>
            <a:rPr lang="ja-JP" altLang="en-US" sz="1100" b="0" i="0" u="none" strike="noStrike" baseline="0">
              <a:solidFill>
                <a:srgbClr val="000000"/>
              </a:solidFill>
              <a:latin typeface="ＭＳ Ｐゴシック"/>
              <a:ea typeface="ＭＳ Ｐゴシック"/>
            </a:rPr>
            <a:t>　　 づき破壊検査を行った。</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上記該当 あれば・・・ｅ</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0</xdr:row>
          <xdr:rowOff>114300</xdr:rowOff>
        </xdr:from>
        <xdr:to>
          <xdr:col>1</xdr:col>
          <xdr:colOff>1190625</xdr:colOff>
          <xdr:row>0</xdr:row>
          <xdr:rowOff>476250</xdr:rowOff>
        </xdr:to>
        <xdr:sp macro="" textlink="">
          <xdr:nvSpPr>
            <xdr:cNvPr id="4111" name="CommandButton1" hidden="1">
              <a:extLst>
                <a:ext uri="{63B3BB69-23CF-44E3-9099-C40C66FF867C}">
                  <a14:compatExt spid="_x0000_s4111"/>
                </a:ext>
                <a:ext uri="{FF2B5EF4-FFF2-40B4-BE49-F238E27FC236}">
                  <a16:creationId xmlns:a16="http://schemas.microsoft.com/office/drawing/2014/main" id="{00000000-0008-0000-07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19051</xdr:colOff>
      <xdr:row>2</xdr:row>
      <xdr:rowOff>9526</xdr:rowOff>
    </xdr:from>
    <xdr:to>
      <xdr:col>13</xdr:col>
      <xdr:colOff>647701</xdr:colOff>
      <xdr:row>28</xdr:row>
      <xdr:rowOff>105970</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352426"/>
          <a:ext cx="9544050" cy="4554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67235</xdr:colOff>
      <xdr:row>28</xdr:row>
      <xdr:rowOff>33617</xdr:rowOff>
    </xdr:from>
    <xdr:to>
      <xdr:col>2</xdr:col>
      <xdr:colOff>67235</xdr:colOff>
      <xdr:row>30</xdr:row>
      <xdr:rowOff>22412</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bwMode="auto">
        <a:xfrm>
          <a:off x="1434353" y="4740088"/>
          <a:ext cx="0" cy="324971"/>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3</xdr:col>
      <xdr:colOff>89647</xdr:colOff>
      <xdr:row>28</xdr:row>
      <xdr:rowOff>22411</xdr:rowOff>
    </xdr:from>
    <xdr:to>
      <xdr:col>3</xdr:col>
      <xdr:colOff>89647</xdr:colOff>
      <xdr:row>30</xdr:row>
      <xdr:rowOff>11206</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bwMode="auto">
        <a:xfrm>
          <a:off x="2140323" y="4728882"/>
          <a:ext cx="0" cy="324971"/>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2</xdr:col>
      <xdr:colOff>78441</xdr:colOff>
      <xdr:row>30</xdr:row>
      <xdr:rowOff>0</xdr:rowOff>
    </xdr:from>
    <xdr:to>
      <xdr:col>3</xdr:col>
      <xdr:colOff>78442</xdr:colOff>
      <xdr:row>30</xdr:row>
      <xdr:rowOff>0</xdr:rowOff>
    </xdr:to>
    <xdr:cxnSp macro="">
      <xdr:nvCxnSpPr>
        <xdr:cNvPr id="9" name="直線矢印コネクタ 8">
          <a:extLst>
            <a:ext uri="{FF2B5EF4-FFF2-40B4-BE49-F238E27FC236}">
              <a16:creationId xmlns:a16="http://schemas.microsoft.com/office/drawing/2014/main" id="{00000000-0008-0000-0800-000009000000}"/>
            </a:ext>
          </a:extLst>
        </xdr:cNvPr>
        <xdr:cNvCxnSpPr/>
      </xdr:nvCxnSpPr>
      <xdr:spPr bwMode="auto">
        <a:xfrm>
          <a:off x="1445559" y="5042647"/>
          <a:ext cx="683559" cy="0"/>
        </a:xfrm>
        <a:prstGeom prst="straightConnector1">
          <a:avLst/>
        </a:prstGeom>
        <a:solidFill>
          <a:srgbClr val="FFFFFF"/>
        </a:solidFill>
        <a:ln w="9525" cap="flat" cmpd="sng" algn="ctr">
          <a:solidFill>
            <a:srgbClr val="FF0000"/>
          </a:solidFill>
          <a:prstDash val="solid"/>
          <a:round/>
          <a:headEnd type="triangle" w="sm" len="sm"/>
          <a:tailEnd type="triangle" w="sm" len="sm"/>
        </a:ln>
        <a:effectLst/>
      </xdr:spPr>
    </xdr:cxnSp>
    <xdr:clientData/>
  </xdr:twoCellAnchor>
  <xdr:twoCellAnchor>
    <xdr:from>
      <xdr:col>1</xdr:col>
      <xdr:colOff>537881</xdr:colOff>
      <xdr:row>28</xdr:row>
      <xdr:rowOff>89646</xdr:rowOff>
    </xdr:from>
    <xdr:to>
      <xdr:col>3</xdr:col>
      <xdr:colOff>347382</xdr:colOff>
      <xdr:row>30</xdr:row>
      <xdr:rowOff>56029</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221440" y="4796117"/>
          <a:ext cx="1176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solidFill>
                <a:srgbClr val="FF0000"/>
              </a:solidFill>
            </a:rPr>
            <a:t>±50%</a:t>
          </a:r>
          <a:r>
            <a:rPr kumimoji="1" lang="ja-JP" altLang="en-US" sz="1000">
              <a:solidFill>
                <a:srgbClr val="FF0000"/>
              </a:solidFill>
            </a:rPr>
            <a:t>以内</a:t>
          </a:r>
        </a:p>
      </xdr:txBody>
    </xdr:sp>
    <xdr:clientData/>
  </xdr:twoCellAnchor>
  <xdr:twoCellAnchor>
    <xdr:from>
      <xdr:col>5</xdr:col>
      <xdr:colOff>616322</xdr:colOff>
      <xdr:row>28</xdr:row>
      <xdr:rowOff>67235</xdr:rowOff>
    </xdr:from>
    <xdr:to>
      <xdr:col>7</xdr:col>
      <xdr:colOff>425822</xdr:colOff>
      <xdr:row>30</xdr:row>
      <xdr:rowOff>33618</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4034116" y="4773706"/>
          <a:ext cx="1176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solidFill>
                <a:srgbClr val="FF0000"/>
              </a:solidFill>
            </a:rPr>
            <a:t>±80%</a:t>
          </a:r>
          <a:r>
            <a:rPr kumimoji="1" lang="ja-JP" altLang="en-US" sz="1000">
              <a:solidFill>
                <a:srgbClr val="FF0000"/>
              </a:solidFill>
            </a:rPr>
            <a:t>以内</a:t>
          </a:r>
        </a:p>
      </xdr:txBody>
    </xdr:sp>
    <xdr:clientData/>
  </xdr:twoCellAnchor>
  <xdr:twoCellAnchor>
    <xdr:from>
      <xdr:col>9</xdr:col>
      <xdr:colOff>403412</xdr:colOff>
      <xdr:row>28</xdr:row>
      <xdr:rowOff>89647</xdr:rowOff>
    </xdr:from>
    <xdr:to>
      <xdr:col>11</xdr:col>
      <xdr:colOff>212912</xdr:colOff>
      <xdr:row>30</xdr:row>
      <xdr:rowOff>56030</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6555441" y="4796118"/>
          <a:ext cx="1176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solidFill>
                <a:srgbClr val="FF0000"/>
              </a:solidFill>
            </a:rPr>
            <a:t>規格値内</a:t>
          </a:r>
        </a:p>
      </xdr:txBody>
    </xdr:sp>
    <xdr:clientData/>
  </xdr:twoCellAnchor>
  <xdr:twoCellAnchor>
    <xdr:from>
      <xdr:col>6</xdr:col>
      <xdr:colOff>22412</xdr:colOff>
      <xdr:row>28</xdr:row>
      <xdr:rowOff>11205</xdr:rowOff>
    </xdr:from>
    <xdr:to>
      <xdr:col>6</xdr:col>
      <xdr:colOff>22412</xdr:colOff>
      <xdr:row>30</xdr:row>
      <xdr:rowOff>0</xdr:rowOff>
    </xdr:to>
    <xdr:cxnSp macro="">
      <xdr:nvCxnSpPr>
        <xdr:cNvPr id="13" name="直線コネクタ 12">
          <a:extLst>
            <a:ext uri="{FF2B5EF4-FFF2-40B4-BE49-F238E27FC236}">
              <a16:creationId xmlns:a16="http://schemas.microsoft.com/office/drawing/2014/main" id="{00000000-0008-0000-0800-00000D000000}"/>
            </a:ext>
          </a:extLst>
        </xdr:cNvPr>
        <xdr:cNvCxnSpPr/>
      </xdr:nvCxnSpPr>
      <xdr:spPr bwMode="auto">
        <a:xfrm>
          <a:off x="4123765" y="4717676"/>
          <a:ext cx="0" cy="324971"/>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7</xdr:col>
      <xdr:colOff>336175</xdr:colOff>
      <xdr:row>28</xdr:row>
      <xdr:rowOff>-1</xdr:rowOff>
    </xdr:from>
    <xdr:to>
      <xdr:col>7</xdr:col>
      <xdr:colOff>336175</xdr:colOff>
      <xdr:row>29</xdr:row>
      <xdr:rowOff>156882</xdr:rowOff>
    </xdr:to>
    <xdr:cxnSp macro="">
      <xdr:nvCxnSpPr>
        <xdr:cNvPr id="14" name="直線コネクタ 13">
          <a:extLst>
            <a:ext uri="{FF2B5EF4-FFF2-40B4-BE49-F238E27FC236}">
              <a16:creationId xmlns:a16="http://schemas.microsoft.com/office/drawing/2014/main" id="{00000000-0008-0000-0800-00000E000000}"/>
            </a:ext>
          </a:extLst>
        </xdr:cNvPr>
        <xdr:cNvCxnSpPr/>
      </xdr:nvCxnSpPr>
      <xdr:spPr bwMode="auto">
        <a:xfrm>
          <a:off x="5121087" y="4706470"/>
          <a:ext cx="0" cy="324971"/>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9</xdr:col>
      <xdr:colOff>212911</xdr:colOff>
      <xdr:row>28</xdr:row>
      <xdr:rowOff>11204</xdr:rowOff>
    </xdr:from>
    <xdr:to>
      <xdr:col>9</xdr:col>
      <xdr:colOff>212911</xdr:colOff>
      <xdr:row>29</xdr:row>
      <xdr:rowOff>168087</xdr:rowOff>
    </xdr:to>
    <xdr:cxnSp macro="">
      <xdr:nvCxnSpPr>
        <xdr:cNvPr id="15" name="直線コネクタ 14">
          <a:extLst>
            <a:ext uri="{FF2B5EF4-FFF2-40B4-BE49-F238E27FC236}">
              <a16:creationId xmlns:a16="http://schemas.microsoft.com/office/drawing/2014/main" id="{00000000-0008-0000-0800-00000F000000}"/>
            </a:ext>
          </a:extLst>
        </xdr:cNvPr>
        <xdr:cNvCxnSpPr/>
      </xdr:nvCxnSpPr>
      <xdr:spPr bwMode="auto">
        <a:xfrm>
          <a:off x="6364940" y="4717675"/>
          <a:ext cx="0" cy="324971"/>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11</xdr:col>
      <xdr:colOff>392205</xdr:colOff>
      <xdr:row>28</xdr:row>
      <xdr:rowOff>11205</xdr:rowOff>
    </xdr:from>
    <xdr:to>
      <xdr:col>11</xdr:col>
      <xdr:colOff>392205</xdr:colOff>
      <xdr:row>30</xdr:row>
      <xdr:rowOff>0</xdr:rowOff>
    </xdr:to>
    <xdr:cxnSp macro="">
      <xdr:nvCxnSpPr>
        <xdr:cNvPr id="16" name="直線コネクタ 15">
          <a:extLst>
            <a:ext uri="{FF2B5EF4-FFF2-40B4-BE49-F238E27FC236}">
              <a16:creationId xmlns:a16="http://schemas.microsoft.com/office/drawing/2014/main" id="{00000000-0008-0000-0800-000010000000}"/>
            </a:ext>
          </a:extLst>
        </xdr:cNvPr>
        <xdr:cNvCxnSpPr/>
      </xdr:nvCxnSpPr>
      <xdr:spPr bwMode="auto">
        <a:xfrm>
          <a:off x="7911352" y="4717676"/>
          <a:ext cx="0" cy="324971"/>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6</xdr:col>
      <xdr:colOff>33617</xdr:colOff>
      <xdr:row>29</xdr:row>
      <xdr:rowOff>145676</xdr:rowOff>
    </xdr:from>
    <xdr:to>
      <xdr:col>7</xdr:col>
      <xdr:colOff>313764</xdr:colOff>
      <xdr:row>29</xdr:row>
      <xdr:rowOff>145676</xdr:rowOff>
    </xdr:to>
    <xdr:cxnSp macro="">
      <xdr:nvCxnSpPr>
        <xdr:cNvPr id="17" name="直線矢印コネクタ 16">
          <a:extLst>
            <a:ext uri="{FF2B5EF4-FFF2-40B4-BE49-F238E27FC236}">
              <a16:creationId xmlns:a16="http://schemas.microsoft.com/office/drawing/2014/main" id="{00000000-0008-0000-0800-000011000000}"/>
            </a:ext>
          </a:extLst>
        </xdr:cNvPr>
        <xdr:cNvCxnSpPr/>
      </xdr:nvCxnSpPr>
      <xdr:spPr bwMode="auto">
        <a:xfrm>
          <a:off x="4134970" y="5020235"/>
          <a:ext cx="963706" cy="0"/>
        </a:xfrm>
        <a:prstGeom prst="straightConnector1">
          <a:avLst/>
        </a:prstGeom>
        <a:solidFill>
          <a:srgbClr val="FFFFFF"/>
        </a:solidFill>
        <a:ln w="9525" cap="flat" cmpd="sng" algn="ctr">
          <a:solidFill>
            <a:srgbClr val="FF0000"/>
          </a:solidFill>
          <a:prstDash val="solid"/>
          <a:round/>
          <a:headEnd type="triangle" w="sm" len="sm"/>
          <a:tailEnd type="triangle" w="sm" len="sm"/>
        </a:ln>
        <a:effectLst/>
      </xdr:spPr>
    </xdr:cxnSp>
    <xdr:clientData/>
  </xdr:twoCellAnchor>
  <xdr:twoCellAnchor>
    <xdr:from>
      <xdr:col>9</xdr:col>
      <xdr:colOff>224118</xdr:colOff>
      <xdr:row>29</xdr:row>
      <xdr:rowOff>156882</xdr:rowOff>
    </xdr:from>
    <xdr:to>
      <xdr:col>11</xdr:col>
      <xdr:colOff>358588</xdr:colOff>
      <xdr:row>29</xdr:row>
      <xdr:rowOff>156882</xdr:rowOff>
    </xdr:to>
    <xdr:cxnSp macro="">
      <xdr:nvCxnSpPr>
        <xdr:cNvPr id="18" name="直線矢印コネクタ 17">
          <a:extLst>
            <a:ext uri="{FF2B5EF4-FFF2-40B4-BE49-F238E27FC236}">
              <a16:creationId xmlns:a16="http://schemas.microsoft.com/office/drawing/2014/main" id="{00000000-0008-0000-0800-000012000000}"/>
            </a:ext>
          </a:extLst>
        </xdr:cNvPr>
        <xdr:cNvCxnSpPr/>
      </xdr:nvCxnSpPr>
      <xdr:spPr bwMode="auto">
        <a:xfrm>
          <a:off x="6376147" y="5031441"/>
          <a:ext cx="1501588" cy="0"/>
        </a:xfrm>
        <a:prstGeom prst="straightConnector1">
          <a:avLst/>
        </a:prstGeom>
        <a:solidFill>
          <a:srgbClr val="FFFFFF"/>
        </a:solidFill>
        <a:ln w="9525" cap="flat" cmpd="sng" algn="ctr">
          <a:solidFill>
            <a:srgbClr val="FF0000"/>
          </a:solidFill>
          <a:prstDash val="solid"/>
          <a:round/>
          <a:headEnd type="triangle" w="sm" len="sm"/>
          <a:tailEnd type="triangle" w="sm" len="sm"/>
        </a:ln>
        <a:effectLst/>
      </xdr:spPr>
    </xdr:cxnSp>
    <xdr:clientData/>
  </xdr:twoCellAnchor>
  <xdr:twoCellAnchor>
    <xdr:from>
      <xdr:col>0</xdr:col>
      <xdr:colOff>179294</xdr:colOff>
      <xdr:row>6</xdr:row>
      <xdr:rowOff>33618</xdr:rowOff>
    </xdr:from>
    <xdr:to>
      <xdr:col>4</xdr:col>
      <xdr:colOff>638736</xdr:colOff>
      <xdr:row>6</xdr:row>
      <xdr:rowOff>33618</xdr:rowOff>
    </xdr:to>
    <xdr:cxnSp macro="">
      <xdr:nvCxnSpPr>
        <xdr:cNvPr id="21" name="直線コネクタ 20">
          <a:extLst>
            <a:ext uri="{FF2B5EF4-FFF2-40B4-BE49-F238E27FC236}">
              <a16:creationId xmlns:a16="http://schemas.microsoft.com/office/drawing/2014/main" id="{00000000-0008-0000-0800-000015000000}"/>
            </a:ext>
          </a:extLst>
        </xdr:cNvPr>
        <xdr:cNvCxnSpPr/>
      </xdr:nvCxnSpPr>
      <xdr:spPr bwMode="auto">
        <a:xfrm>
          <a:off x="179294" y="1042147"/>
          <a:ext cx="3193677" cy="0"/>
        </a:xfrm>
        <a:prstGeom prst="line">
          <a:avLst/>
        </a:prstGeom>
        <a:solidFill>
          <a:srgbClr val="FFFFFF"/>
        </a:solidFill>
        <a:ln w="19050" cap="flat" cmpd="sng" algn="ctr">
          <a:solidFill>
            <a:srgbClr val="FF0000"/>
          </a:solidFill>
          <a:prstDash val="lgDashDot"/>
          <a:round/>
          <a:headEnd type="none" w="med" len="med"/>
          <a:tailEnd type="none" w="med" len="med"/>
        </a:ln>
        <a:effectLst/>
      </xdr:spPr>
    </xdr:cxnSp>
    <xdr:clientData/>
  </xdr:twoCellAnchor>
  <xdr:twoCellAnchor>
    <xdr:from>
      <xdr:col>0</xdr:col>
      <xdr:colOff>190500</xdr:colOff>
      <xdr:row>9</xdr:row>
      <xdr:rowOff>22411</xdr:rowOff>
    </xdr:from>
    <xdr:to>
      <xdr:col>4</xdr:col>
      <xdr:colOff>638736</xdr:colOff>
      <xdr:row>9</xdr:row>
      <xdr:rowOff>22411</xdr:rowOff>
    </xdr:to>
    <xdr:cxnSp macro="">
      <xdr:nvCxnSpPr>
        <xdr:cNvPr id="26" name="直線コネクタ 25">
          <a:extLst>
            <a:ext uri="{FF2B5EF4-FFF2-40B4-BE49-F238E27FC236}">
              <a16:creationId xmlns:a16="http://schemas.microsoft.com/office/drawing/2014/main" id="{00000000-0008-0000-0800-00001A000000}"/>
            </a:ext>
          </a:extLst>
        </xdr:cNvPr>
        <xdr:cNvCxnSpPr/>
      </xdr:nvCxnSpPr>
      <xdr:spPr bwMode="auto">
        <a:xfrm>
          <a:off x="190500" y="1535205"/>
          <a:ext cx="3182471" cy="0"/>
        </a:xfrm>
        <a:prstGeom prst="line">
          <a:avLst/>
        </a:prstGeom>
        <a:solidFill>
          <a:srgbClr val="FFFFFF"/>
        </a:solidFill>
        <a:ln w="19050" cap="flat" cmpd="sng" algn="ctr">
          <a:solidFill>
            <a:srgbClr val="FF0000"/>
          </a:solidFill>
          <a:prstDash val="lgDashDot"/>
          <a:round/>
          <a:headEnd type="none" w="med" len="med"/>
          <a:tailEnd type="none" w="med" len="med"/>
        </a:ln>
        <a:effectLst/>
      </xdr:spPr>
    </xdr:cxnSp>
    <xdr:clientData/>
  </xdr:twoCellAnchor>
  <xdr:twoCellAnchor>
    <xdr:from>
      <xdr:col>0</xdr:col>
      <xdr:colOff>201706</xdr:colOff>
      <xdr:row>14</xdr:row>
      <xdr:rowOff>123265</xdr:rowOff>
    </xdr:from>
    <xdr:to>
      <xdr:col>5</xdr:col>
      <xdr:colOff>280147</xdr:colOff>
      <xdr:row>14</xdr:row>
      <xdr:rowOff>123265</xdr:rowOff>
    </xdr:to>
    <xdr:cxnSp macro="">
      <xdr:nvCxnSpPr>
        <xdr:cNvPr id="29" name="直線コネクタ 28">
          <a:extLst>
            <a:ext uri="{FF2B5EF4-FFF2-40B4-BE49-F238E27FC236}">
              <a16:creationId xmlns:a16="http://schemas.microsoft.com/office/drawing/2014/main" id="{00000000-0008-0000-0800-00001D000000}"/>
            </a:ext>
          </a:extLst>
        </xdr:cNvPr>
        <xdr:cNvCxnSpPr/>
      </xdr:nvCxnSpPr>
      <xdr:spPr bwMode="auto">
        <a:xfrm>
          <a:off x="201706" y="2476500"/>
          <a:ext cx="3496235" cy="0"/>
        </a:xfrm>
        <a:prstGeom prst="line">
          <a:avLst/>
        </a:prstGeom>
        <a:solidFill>
          <a:srgbClr val="FFFFFF"/>
        </a:solidFill>
        <a:ln w="19050" cap="flat" cmpd="sng" algn="ctr">
          <a:solidFill>
            <a:srgbClr val="FF0000"/>
          </a:solidFill>
          <a:prstDash val="lgDashDot"/>
          <a:round/>
          <a:headEnd type="none" w="med" len="med"/>
          <a:tailEnd type="none" w="med" len="med"/>
        </a:ln>
        <a:effectLst/>
      </xdr:spPr>
    </xdr:cxnSp>
    <xdr:clientData/>
  </xdr:twoCellAnchor>
  <xdr:twoCellAnchor>
    <xdr:from>
      <xdr:col>0</xdr:col>
      <xdr:colOff>190500</xdr:colOff>
      <xdr:row>19</xdr:row>
      <xdr:rowOff>33618</xdr:rowOff>
    </xdr:from>
    <xdr:to>
      <xdr:col>5</xdr:col>
      <xdr:colOff>268941</xdr:colOff>
      <xdr:row>19</xdr:row>
      <xdr:rowOff>33618</xdr:rowOff>
    </xdr:to>
    <xdr:cxnSp macro="">
      <xdr:nvCxnSpPr>
        <xdr:cNvPr id="31" name="直線コネクタ 30">
          <a:extLst>
            <a:ext uri="{FF2B5EF4-FFF2-40B4-BE49-F238E27FC236}">
              <a16:creationId xmlns:a16="http://schemas.microsoft.com/office/drawing/2014/main" id="{00000000-0008-0000-0800-00001F000000}"/>
            </a:ext>
          </a:extLst>
        </xdr:cNvPr>
        <xdr:cNvCxnSpPr/>
      </xdr:nvCxnSpPr>
      <xdr:spPr bwMode="auto">
        <a:xfrm>
          <a:off x="190500" y="3227294"/>
          <a:ext cx="3496235" cy="0"/>
        </a:xfrm>
        <a:prstGeom prst="line">
          <a:avLst/>
        </a:prstGeom>
        <a:solidFill>
          <a:srgbClr val="FFFFFF"/>
        </a:solidFill>
        <a:ln w="19050" cap="flat" cmpd="sng" algn="ctr">
          <a:solidFill>
            <a:srgbClr val="FF0000"/>
          </a:solidFill>
          <a:prstDash val="lgDashDot"/>
          <a:round/>
          <a:headEnd type="none" w="med" len="med"/>
          <a:tailEnd type="none" w="med" len="med"/>
        </a:ln>
        <a:effectLst/>
      </xdr:spPr>
    </xdr:cxnSp>
    <xdr:clientData/>
  </xdr:twoCellAnchor>
  <xdr:twoCellAnchor>
    <xdr:from>
      <xdr:col>6</xdr:col>
      <xdr:colOff>470647</xdr:colOff>
      <xdr:row>4</xdr:row>
      <xdr:rowOff>112058</xdr:rowOff>
    </xdr:from>
    <xdr:to>
      <xdr:col>11</xdr:col>
      <xdr:colOff>549088</xdr:colOff>
      <xdr:row>4</xdr:row>
      <xdr:rowOff>112058</xdr:rowOff>
    </xdr:to>
    <xdr:cxnSp macro="">
      <xdr:nvCxnSpPr>
        <xdr:cNvPr id="32" name="直線コネクタ 31">
          <a:extLst>
            <a:ext uri="{FF2B5EF4-FFF2-40B4-BE49-F238E27FC236}">
              <a16:creationId xmlns:a16="http://schemas.microsoft.com/office/drawing/2014/main" id="{00000000-0008-0000-0800-000020000000}"/>
            </a:ext>
          </a:extLst>
        </xdr:cNvPr>
        <xdr:cNvCxnSpPr/>
      </xdr:nvCxnSpPr>
      <xdr:spPr bwMode="auto">
        <a:xfrm>
          <a:off x="4572000" y="784411"/>
          <a:ext cx="3496235" cy="0"/>
        </a:xfrm>
        <a:prstGeom prst="line">
          <a:avLst/>
        </a:prstGeom>
        <a:solidFill>
          <a:srgbClr val="FFFFFF"/>
        </a:solidFill>
        <a:ln w="19050" cap="flat" cmpd="sng" algn="ctr">
          <a:solidFill>
            <a:srgbClr val="FF0000"/>
          </a:solidFill>
          <a:prstDash val="lgDashDot"/>
          <a:round/>
          <a:headEnd type="none" w="med" len="med"/>
          <a:tailEnd type="none" w="med" len="med"/>
        </a:ln>
        <a:effectLst/>
      </xdr:spPr>
    </xdr:cxnSp>
    <xdr:clientData/>
  </xdr:twoCellAnchor>
  <xdr:twoCellAnchor>
    <xdr:from>
      <xdr:col>11</xdr:col>
      <xdr:colOff>649941</xdr:colOff>
      <xdr:row>3</xdr:row>
      <xdr:rowOff>156882</xdr:rowOff>
    </xdr:from>
    <xdr:to>
      <xdr:col>13</xdr:col>
      <xdr:colOff>33617</xdr:colOff>
      <xdr:row>5</xdr:row>
      <xdr:rowOff>44824</xdr:rowOff>
    </xdr:to>
    <xdr:sp macro="" textlink="">
      <xdr:nvSpPr>
        <xdr:cNvPr id="37" name="正方形/長方形 36">
          <a:extLst>
            <a:ext uri="{FF2B5EF4-FFF2-40B4-BE49-F238E27FC236}">
              <a16:creationId xmlns:a16="http://schemas.microsoft.com/office/drawing/2014/main" id="{00000000-0008-0000-0800-000025000000}"/>
            </a:ext>
          </a:extLst>
        </xdr:cNvPr>
        <xdr:cNvSpPr/>
      </xdr:nvSpPr>
      <xdr:spPr bwMode="auto">
        <a:xfrm>
          <a:off x="8169088" y="661147"/>
          <a:ext cx="750794" cy="224118"/>
        </a:xfrm>
        <a:prstGeom prst="rect">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102</xdr:row>
      <xdr:rowOff>0</xdr:rowOff>
    </xdr:from>
    <xdr:to>
      <xdr:col>9</xdr:col>
      <xdr:colOff>28575</xdr:colOff>
      <xdr:row>102</xdr:row>
      <xdr:rowOff>0</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10115550" y="14077950"/>
          <a:ext cx="28384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文書で改善指示を</a:t>
          </a:r>
        </a:p>
        <a:p>
          <a:pPr algn="l" rtl="0">
            <a:defRPr sz="1000"/>
          </a:pPr>
          <a:r>
            <a:rPr lang="ja-JP" altLang="en-US" sz="1100" b="0" i="0" u="none" strike="noStrike" baseline="0">
              <a:solidFill>
                <a:srgbClr val="000000"/>
              </a:solidFill>
              <a:latin typeface="ＭＳ Ｐゴシック"/>
              <a:ea typeface="ＭＳ Ｐゴシック"/>
            </a:rPr>
            <a:t>　　　行った。</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上記該当 あれば・・・ｄ</a:t>
          </a:r>
        </a:p>
      </xdr:txBody>
    </xdr:sp>
    <xdr:clientData/>
  </xdr:twoCellAnchor>
  <xdr:twoCellAnchor>
    <xdr:from>
      <xdr:col>9</xdr:col>
      <xdr:colOff>104775</xdr:colOff>
      <xdr:row>102</xdr:row>
      <xdr:rowOff>0</xdr:rowOff>
    </xdr:from>
    <xdr:to>
      <xdr:col>10</xdr:col>
      <xdr:colOff>38100</xdr:colOff>
      <xdr:row>102</xdr:row>
      <xdr:rowOff>0</xdr:rowOff>
    </xdr:to>
    <xdr:sp macro="" textlink="">
      <xdr:nvSpPr>
        <xdr:cNvPr id="3" name="Text Box 3">
          <a:extLst>
            <a:ext uri="{FF2B5EF4-FFF2-40B4-BE49-F238E27FC236}">
              <a16:creationId xmlns:a16="http://schemas.microsoft.com/office/drawing/2014/main" id="{00000000-0008-0000-0900-000003000000}"/>
            </a:ext>
          </a:extLst>
        </xdr:cNvPr>
        <xdr:cNvSpPr txBox="1">
          <a:spLocks noChangeArrowheads="1"/>
        </xdr:cNvSpPr>
      </xdr:nvSpPr>
      <xdr:spPr bwMode="auto">
        <a:xfrm>
          <a:off x="13030200" y="14077950"/>
          <a:ext cx="18859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品質関係の試験結果</a:t>
          </a:r>
        </a:p>
        <a:p>
          <a:pPr algn="l" rtl="0">
            <a:defRPr sz="1000"/>
          </a:pPr>
          <a:r>
            <a:rPr lang="ja-JP" altLang="en-US" sz="1100" b="0" i="0" u="none" strike="noStrike" baseline="0">
              <a:solidFill>
                <a:srgbClr val="000000"/>
              </a:solidFill>
              <a:latin typeface="ＭＳ Ｐゴシック"/>
              <a:ea typeface="ＭＳ Ｐゴシック"/>
            </a:rPr>
            <a:t>　 　が規格値、試験基準を</a:t>
          </a:r>
        </a:p>
        <a:p>
          <a:pPr algn="l" rtl="0">
            <a:defRPr sz="1000"/>
          </a:pPr>
          <a:r>
            <a:rPr lang="ja-JP" altLang="en-US" sz="1100" b="0" i="0" u="none" strike="noStrike" baseline="0">
              <a:solidFill>
                <a:srgbClr val="000000"/>
              </a:solidFill>
              <a:latin typeface="ＭＳ Ｐゴシック"/>
              <a:ea typeface="ＭＳ Ｐゴシック"/>
            </a:rPr>
            <a:t>　　 満足せず品質が劣る。</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契約書第１７条２項に基</a:t>
          </a:r>
        </a:p>
        <a:p>
          <a:pPr algn="l" rtl="0">
            <a:defRPr sz="1000"/>
          </a:pPr>
          <a:r>
            <a:rPr lang="ja-JP" altLang="en-US" sz="1100" b="0" i="0" u="none" strike="noStrike" baseline="0">
              <a:solidFill>
                <a:srgbClr val="000000"/>
              </a:solidFill>
              <a:latin typeface="ＭＳ Ｐゴシック"/>
              <a:ea typeface="ＭＳ Ｐゴシック"/>
            </a:rPr>
            <a:t>　　 づき破壊検査を行った。</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上記該当 あれば・・・ｅ</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0</xdr:row>
          <xdr:rowOff>114300</xdr:rowOff>
        </xdr:from>
        <xdr:to>
          <xdr:col>1</xdr:col>
          <xdr:colOff>1190625</xdr:colOff>
          <xdr:row>0</xdr:row>
          <xdr:rowOff>476250</xdr:rowOff>
        </xdr:to>
        <xdr:sp macro="" textlink="">
          <xdr:nvSpPr>
            <xdr:cNvPr id="23553" name="CommandButton1" hidden="1">
              <a:extLst>
                <a:ext uri="{63B3BB69-23CF-44E3-9099-C40C66FF867C}">
                  <a14:compatExt spid="_x0000_s23553"/>
                </a:ext>
                <a:ext uri="{FF2B5EF4-FFF2-40B4-BE49-F238E27FC236}">
                  <a16:creationId xmlns:a16="http://schemas.microsoft.com/office/drawing/2014/main" id="{00000000-0008-0000-09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0</xdr:row>
          <xdr:rowOff>95250</xdr:rowOff>
        </xdr:from>
        <xdr:to>
          <xdr:col>1</xdr:col>
          <xdr:colOff>1171575</xdr:colOff>
          <xdr:row>0</xdr:row>
          <xdr:rowOff>409575</xdr:rowOff>
        </xdr:to>
        <xdr:sp macro="" textlink="">
          <xdr:nvSpPr>
            <xdr:cNvPr id="17413" name="CommandButton1"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10</xdr:col>
      <xdr:colOff>0</xdr:colOff>
      <xdr:row>8</xdr:row>
      <xdr:rowOff>0</xdr:rowOff>
    </xdr:from>
    <xdr:to>
      <xdr:col>10</xdr:col>
      <xdr:colOff>0</xdr:colOff>
      <xdr:row>8</xdr:row>
      <xdr:rowOff>0</xdr:rowOff>
    </xdr:to>
    <xdr:sp macro="" textlink="">
      <xdr:nvSpPr>
        <xdr:cNvPr id="2" name="AutoShape 77">
          <a:extLst>
            <a:ext uri="{FF2B5EF4-FFF2-40B4-BE49-F238E27FC236}">
              <a16:creationId xmlns:a16="http://schemas.microsoft.com/office/drawing/2014/main" id="{00000000-0008-0000-0D00-000002000000}"/>
            </a:ext>
          </a:extLst>
        </xdr:cNvPr>
        <xdr:cNvSpPr>
          <a:spLocks/>
        </xdr:cNvSpPr>
      </xdr:nvSpPr>
      <xdr:spPr bwMode="auto">
        <a:xfrm>
          <a:off x="8477250" y="423291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8</xdr:row>
      <xdr:rowOff>0</xdr:rowOff>
    </xdr:from>
    <xdr:to>
      <xdr:col>10</xdr:col>
      <xdr:colOff>0</xdr:colOff>
      <xdr:row>8</xdr:row>
      <xdr:rowOff>0</xdr:rowOff>
    </xdr:to>
    <xdr:sp macro="" textlink="">
      <xdr:nvSpPr>
        <xdr:cNvPr id="3" name="AutoShape 78">
          <a:extLst>
            <a:ext uri="{FF2B5EF4-FFF2-40B4-BE49-F238E27FC236}">
              <a16:creationId xmlns:a16="http://schemas.microsoft.com/office/drawing/2014/main" id="{00000000-0008-0000-0D00-000003000000}"/>
            </a:ext>
          </a:extLst>
        </xdr:cNvPr>
        <xdr:cNvSpPr>
          <a:spLocks/>
        </xdr:cNvSpPr>
      </xdr:nvSpPr>
      <xdr:spPr bwMode="auto">
        <a:xfrm>
          <a:off x="8477250" y="423291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8</xdr:row>
      <xdr:rowOff>0</xdr:rowOff>
    </xdr:from>
    <xdr:to>
      <xdr:col>10</xdr:col>
      <xdr:colOff>0</xdr:colOff>
      <xdr:row>8</xdr:row>
      <xdr:rowOff>0</xdr:rowOff>
    </xdr:to>
    <xdr:sp macro="" textlink="">
      <xdr:nvSpPr>
        <xdr:cNvPr id="4" name="AutoShape 77">
          <a:extLst>
            <a:ext uri="{FF2B5EF4-FFF2-40B4-BE49-F238E27FC236}">
              <a16:creationId xmlns:a16="http://schemas.microsoft.com/office/drawing/2014/main" id="{00000000-0008-0000-0D00-000004000000}"/>
            </a:ext>
          </a:extLst>
        </xdr:cNvPr>
        <xdr:cNvSpPr>
          <a:spLocks/>
        </xdr:cNvSpPr>
      </xdr:nvSpPr>
      <xdr:spPr bwMode="auto">
        <a:xfrm>
          <a:off x="8477250" y="423291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8</xdr:row>
      <xdr:rowOff>0</xdr:rowOff>
    </xdr:from>
    <xdr:to>
      <xdr:col>10</xdr:col>
      <xdr:colOff>0</xdr:colOff>
      <xdr:row>8</xdr:row>
      <xdr:rowOff>0</xdr:rowOff>
    </xdr:to>
    <xdr:sp macro="" textlink="">
      <xdr:nvSpPr>
        <xdr:cNvPr id="5" name="AutoShape 78">
          <a:extLst>
            <a:ext uri="{FF2B5EF4-FFF2-40B4-BE49-F238E27FC236}">
              <a16:creationId xmlns:a16="http://schemas.microsoft.com/office/drawing/2014/main" id="{00000000-0008-0000-0D00-000005000000}"/>
            </a:ext>
          </a:extLst>
        </xdr:cNvPr>
        <xdr:cNvSpPr>
          <a:spLocks/>
        </xdr:cNvSpPr>
      </xdr:nvSpPr>
      <xdr:spPr bwMode="auto">
        <a:xfrm>
          <a:off x="8477250" y="423291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8</xdr:row>
      <xdr:rowOff>0</xdr:rowOff>
    </xdr:from>
    <xdr:to>
      <xdr:col>10</xdr:col>
      <xdr:colOff>0</xdr:colOff>
      <xdr:row>8</xdr:row>
      <xdr:rowOff>0</xdr:rowOff>
    </xdr:to>
    <xdr:sp macro="" textlink="">
      <xdr:nvSpPr>
        <xdr:cNvPr id="6" name="AutoShape 77">
          <a:extLst>
            <a:ext uri="{FF2B5EF4-FFF2-40B4-BE49-F238E27FC236}">
              <a16:creationId xmlns:a16="http://schemas.microsoft.com/office/drawing/2014/main" id="{00000000-0008-0000-0D00-000006000000}"/>
            </a:ext>
          </a:extLst>
        </xdr:cNvPr>
        <xdr:cNvSpPr>
          <a:spLocks/>
        </xdr:cNvSpPr>
      </xdr:nvSpPr>
      <xdr:spPr bwMode="auto">
        <a:xfrm>
          <a:off x="8477250" y="423291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twoCellAnchor>
    <xdr:from>
      <xdr:col>10</xdr:col>
      <xdr:colOff>0</xdr:colOff>
      <xdr:row>8</xdr:row>
      <xdr:rowOff>0</xdr:rowOff>
    </xdr:from>
    <xdr:to>
      <xdr:col>10</xdr:col>
      <xdr:colOff>0</xdr:colOff>
      <xdr:row>8</xdr:row>
      <xdr:rowOff>0</xdr:rowOff>
    </xdr:to>
    <xdr:sp macro="" textlink="">
      <xdr:nvSpPr>
        <xdr:cNvPr id="7" name="AutoShape 78">
          <a:extLst>
            <a:ext uri="{FF2B5EF4-FFF2-40B4-BE49-F238E27FC236}">
              <a16:creationId xmlns:a16="http://schemas.microsoft.com/office/drawing/2014/main" id="{00000000-0008-0000-0D00-000007000000}"/>
            </a:ext>
          </a:extLst>
        </xdr:cNvPr>
        <xdr:cNvSpPr>
          <a:spLocks/>
        </xdr:cNvSpPr>
      </xdr:nvSpPr>
      <xdr:spPr bwMode="auto">
        <a:xfrm>
          <a:off x="8477250" y="42329100"/>
          <a:ext cx="0" cy="0"/>
        </a:xfrm>
        <a:prstGeom prst="accentBorderCallout1">
          <a:avLst>
            <a:gd name="adj1" fmla="val 42856"/>
            <a:gd name="adj2" fmla="val -5065"/>
            <a:gd name="adj3" fmla="val -110713"/>
            <a:gd name="adj4" fmla="val -28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工種名Ｎ</a:t>
          </a:r>
          <a:r>
            <a:rPr lang="en-US" altLang="ja-JP" sz="1100" b="0" i="0" u="none" strike="noStrike" baseline="0">
              <a:solidFill>
                <a:srgbClr val="000000"/>
              </a:solidFill>
              <a:latin typeface="ＭＳ Ｐゴシック"/>
              <a:ea typeface="ＭＳ Ｐゴシック"/>
            </a:rPr>
            <a:t>(20)</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781050</xdr:colOff>
      <xdr:row>66</xdr:row>
      <xdr:rowOff>38100</xdr:rowOff>
    </xdr:from>
    <xdr:to>
      <xdr:col>11</xdr:col>
      <xdr:colOff>845240</xdr:colOff>
      <xdr:row>74</xdr:row>
      <xdr:rowOff>52668</xdr:rowOff>
    </xdr:to>
    <xdr:pic>
      <xdr:nvPicPr>
        <xdr:cNvPr id="2" name="図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48950" y="14754225"/>
          <a:ext cx="4429125" cy="1562100"/>
        </a:xfrm>
        <a:prstGeom prst="rect">
          <a:avLst/>
        </a:prstGeom>
      </xdr:spPr>
    </xdr:pic>
    <xdr:clientData/>
  </xdr:twoCellAnchor>
  <xdr:twoCellAnchor editAs="oneCell">
    <xdr:from>
      <xdr:col>7</xdr:col>
      <xdr:colOff>685800</xdr:colOff>
      <xdr:row>121</xdr:row>
      <xdr:rowOff>123825</xdr:rowOff>
    </xdr:from>
    <xdr:to>
      <xdr:col>11</xdr:col>
      <xdr:colOff>749990</xdr:colOff>
      <xdr:row>129</xdr:row>
      <xdr:rowOff>138392</xdr:rowOff>
    </xdr:to>
    <xdr:pic>
      <xdr:nvPicPr>
        <xdr:cNvPr id="25" name="図 24">
          <a:extLst>
            <a:ext uri="{FF2B5EF4-FFF2-40B4-BE49-F238E27FC236}">
              <a16:creationId xmlns:a16="http://schemas.microsoft.com/office/drawing/2014/main" id="{00000000-0008-0000-11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53700" y="13830300"/>
          <a:ext cx="4429125" cy="1562100"/>
        </a:xfrm>
        <a:prstGeom prst="rect">
          <a:avLst/>
        </a:prstGeom>
      </xdr:spPr>
    </xdr:pic>
    <xdr:clientData/>
  </xdr:twoCellAnchor>
  <xdr:twoCellAnchor editAs="oneCell">
    <xdr:from>
      <xdr:col>7</xdr:col>
      <xdr:colOff>717097</xdr:colOff>
      <xdr:row>194</xdr:row>
      <xdr:rowOff>133351</xdr:rowOff>
    </xdr:from>
    <xdr:to>
      <xdr:col>11</xdr:col>
      <xdr:colOff>781287</xdr:colOff>
      <xdr:row>202</xdr:row>
      <xdr:rowOff>155761</xdr:rowOff>
    </xdr:to>
    <xdr:pic>
      <xdr:nvPicPr>
        <xdr:cNvPr id="26" name="図 25">
          <a:extLst>
            <a:ext uri="{FF2B5EF4-FFF2-40B4-BE49-F238E27FC236}">
              <a16:creationId xmlns:a16="http://schemas.microsoft.com/office/drawing/2014/main" id="{00000000-0008-0000-11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68668" y="35607172"/>
          <a:ext cx="4425043" cy="1592035"/>
        </a:xfrm>
        <a:prstGeom prst="rect">
          <a:avLst/>
        </a:prstGeom>
      </xdr:spPr>
    </xdr:pic>
    <xdr:clientData/>
  </xdr:twoCellAnchor>
  <xdr:twoCellAnchor editAs="oneCell">
    <xdr:from>
      <xdr:col>7</xdr:col>
      <xdr:colOff>795618</xdr:colOff>
      <xdr:row>256</xdr:row>
      <xdr:rowOff>134472</xdr:rowOff>
    </xdr:from>
    <xdr:to>
      <xdr:col>11</xdr:col>
      <xdr:colOff>859808</xdr:colOff>
      <xdr:row>264</xdr:row>
      <xdr:rowOff>42438</xdr:rowOff>
    </xdr:to>
    <xdr:pic>
      <xdr:nvPicPr>
        <xdr:cNvPr id="27" name="図 26">
          <a:extLst>
            <a:ext uri="{FF2B5EF4-FFF2-40B4-BE49-F238E27FC236}">
              <a16:creationId xmlns:a16="http://schemas.microsoft.com/office/drawing/2014/main" id="{00000000-0008-0000-11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45589" y="51625501"/>
          <a:ext cx="4424082" cy="1511674"/>
        </a:xfrm>
        <a:prstGeom prst="rect">
          <a:avLst/>
        </a:prstGeom>
      </xdr:spPr>
    </xdr:pic>
    <xdr:clientData/>
  </xdr:twoCellAnchor>
  <xdr:twoCellAnchor editAs="oneCell">
    <xdr:from>
      <xdr:col>7</xdr:col>
      <xdr:colOff>753609</xdr:colOff>
      <xdr:row>410</xdr:row>
      <xdr:rowOff>49091</xdr:rowOff>
    </xdr:from>
    <xdr:to>
      <xdr:col>11</xdr:col>
      <xdr:colOff>817799</xdr:colOff>
      <xdr:row>418</xdr:row>
      <xdr:rowOff>83829</xdr:rowOff>
    </xdr:to>
    <xdr:pic>
      <xdr:nvPicPr>
        <xdr:cNvPr id="28" name="図 27">
          <a:extLst>
            <a:ext uri="{FF2B5EF4-FFF2-40B4-BE49-F238E27FC236}">
              <a16:creationId xmlns:a16="http://schemas.microsoft.com/office/drawing/2014/main" id="{00000000-0008-0000-11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32744" y="72561206"/>
          <a:ext cx="4423996" cy="1565088"/>
        </a:xfrm>
        <a:prstGeom prst="rect">
          <a:avLst/>
        </a:prstGeom>
      </xdr:spPr>
    </xdr:pic>
    <xdr:clientData/>
  </xdr:twoCellAnchor>
  <xdr:twoCellAnchor editAs="oneCell">
    <xdr:from>
      <xdr:col>7</xdr:col>
      <xdr:colOff>804583</xdr:colOff>
      <xdr:row>480</xdr:row>
      <xdr:rowOff>21852</xdr:rowOff>
    </xdr:from>
    <xdr:to>
      <xdr:col>11</xdr:col>
      <xdr:colOff>868773</xdr:colOff>
      <xdr:row>488</xdr:row>
      <xdr:rowOff>166663</xdr:rowOff>
    </xdr:to>
    <xdr:pic>
      <xdr:nvPicPr>
        <xdr:cNvPr id="29" name="図 28">
          <a:extLst>
            <a:ext uri="{FF2B5EF4-FFF2-40B4-BE49-F238E27FC236}">
              <a16:creationId xmlns:a16="http://schemas.microsoft.com/office/drawing/2014/main" id="{00000000-0008-0000-11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54554" y="80468881"/>
          <a:ext cx="4416238" cy="1535205"/>
        </a:xfrm>
        <a:prstGeom prst="rect">
          <a:avLst/>
        </a:prstGeom>
      </xdr:spPr>
    </xdr:pic>
    <xdr:clientData/>
  </xdr:twoCellAnchor>
  <xdr:twoCellAnchor editAs="oneCell">
    <xdr:from>
      <xdr:col>7</xdr:col>
      <xdr:colOff>860612</xdr:colOff>
      <xdr:row>535</xdr:row>
      <xdr:rowOff>152961</xdr:rowOff>
    </xdr:from>
    <xdr:to>
      <xdr:col>11</xdr:col>
      <xdr:colOff>924802</xdr:colOff>
      <xdr:row>543</xdr:row>
      <xdr:rowOff>165850</xdr:rowOff>
    </xdr:to>
    <xdr:pic>
      <xdr:nvPicPr>
        <xdr:cNvPr id="30" name="図 29">
          <a:extLst>
            <a:ext uri="{FF2B5EF4-FFF2-40B4-BE49-F238E27FC236}">
              <a16:creationId xmlns:a16="http://schemas.microsoft.com/office/drawing/2014/main" id="{00000000-0008-0000-11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10583" y="105510667"/>
          <a:ext cx="4424082" cy="1536889"/>
        </a:xfrm>
        <a:prstGeom prst="rect">
          <a:avLst/>
        </a:prstGeom>
      </xdr:spPr>
    </xdr:pic>
    <xdr:clientData/>
  </xdr:twoCellAnchor>
  <xdr:twoCellAnchor editAs="oneCell">
    <xdr:from>
      <xdr:col>7</xdr:col>
      <xdr:colOff>839909</xdr:colOff>
      <xdr:row>583</xdr:row>
      <xdr:rowOff>107217</xdr:rowOff>
    </xdr:from>
    <xdr:to>
      <xdr:col>11</xdr:col>
      <xdr:colOff>904099</xdr:colOff>
      <xdr:row>591</xdr:row>
      <xdr:rowOff>119587</xdr:rowOff>
    </xdr:to>
    <xdr:pic>
      <xdr:nvPicPr>
        <xdr:cNvPr id="31" name="図 30">
          <a:extLst>
            <a:ext uri="{FF2B5EF4-FFF2-40B4-BE49-F238E27FC236}">
              <a16:creationId xmlns:a16="http://schemas.microsoft.com/office/drawing/2014/main" id="{00000000-0008-0000-11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19044" y="104357121"/>
          <a:ext cx="4423996" cy="1567257"/>
        </a:xfrm>
        <a:prstGeom prst="rect">
          <a:avLst/>
        </a:prstGeom>
      </xdr:spPr>
    </xdr:pic>
    <xdr:clientData/>
  </xdr:twoCellAnchor>
  <xdr:twoCellAnchor editAs="oneCell">
    <xdr:from>
      <xdr:col>7</xdr:col>
      <xdr:colOff>962025</xdr:colOff>
      <xdr:row>640</xdr:row>
      <xdr:rowOff>123825</xdr:rowOff>
    </xdr:from>
    <xdr:to>
      <xdr:col>11</xdr:col>
      <xdr:colOff>1026215</xdr:colOff>
      <xdr:row>648</xdr:row>
      <xdr:rowOff>60366</xdr:rowOff>
    </xdr:to>
    <xdr:pic>
      <xdr:nvPicPr>
        <xdr:cNvPr id="32" name="図 31">
          <a:extLst>
            <a:ext uri="{FF2B5EF4-FFF2-40B4-BE49-F238E27FC236}">
              <a16:creationId xmlns:a16="http://schemas.microsoft.com/office/drawing/2014/main" id="{00000000-0008-0000-11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29925" y="87068025"/>
          <a:ext cx="4429125" cy="1562100"/>
        </a:xfrm>
        <a:prstGeom prst="rect">
          <a:avLst/>
        </a:prstGeom>
      </xdr:spPr>
    </xdr:pic>
    <xdr:clientData/>
  </xdr:twoCellAnchor>
  <xdr:twoCellAnchor editAs="oneCell">
    <xdr:from>
      <xdr:col>7</xdr:col>
      <xdr:colOff>895350</xdr:colOff>
      <xdr:row>688</xdr:row>
      <xdr:rowOff>28575</xdr:rowOff>
    </xdr:from>
    <xdr:to>
      <xdr:col>11</xdr:col>
      <xdr:colOff>959540</xdr:colOff>
      <xdr:row>696</xdr:row>
      <xdr:rowOff>34737</xdr:rowOff>
    </xdr:to>
    <xdr:pic>
      <xdr:nvPicPr>
        <xdr:cNvPr id="33" name="図 32">
          <a:extLst>
            <a:ext uri="{FF2B5EF4-FFF2-40B4-BE49-F238E27FC236}">
              <a16:creationId xmlns:a16="http://schemas.microsoft.com/office/drawing/2014/main" id="{00000000-0008-0000-11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3250" y="95773875"/>
          <a:ext cx="4429125" cy="1562100"/>
        </a:xfrm>
        <a:prstGeom prst="rect">
          <a:avLst/>
        </a:prstGeom>
      </xdr:spPr>
    </xdr:pic>
    <xdr:clientData/>
  </xdr:twoCellAnchor>
  <xdr:twoCellAnchor editAs="oneCell">
    <xdr:from>
      <xdr:col>7</xdr:col>
      <xdr:colOff>857250</xdr:colOff>
      <xdr:row>737</xdr:row>
      <xdr:rowOff>9525</xdr:rowOff>
    </xdr:from>
    <xdr:to>
      <xdr:col>11</xdr:col>
      <xdr:colOff>921440</xdr:colOff>
      <xdr:row>745</xdr:row>
      <xdr:rowOff>27455</xdr:rowOff>
    </xdr:to>
    <xdr:pic>
      <xdr:nvPicPr>
        <xdr:cNvPr id="34" name="図 33">
          <a:extLst>
            <a:ext uri="{FF2B5EF4-FFF2-40B4-BE49-F238E27FC236}">
              <a16:creationId xmlns:a16="http://schemas.microsoft.com/office/drawing/2014/main" id="{00000000-0008-0000-11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25150" y="104374950"/>
          <a:ext cx="4429125" cy="1562100"/>
        </a:xfrm>
        <a:prstGeom prst="rect">
          <a:avLst/>
        </a:prstGeom>
      </xdr:spPr>
    </xdr:pic>
    <xdr:clientData/>
  </xdr:twoCellAnchor>
  <xdr:twoCellAnchor editAs="oneCell">
    <xdr:from>
      <xdr:col>7</xdr:col>
      <xdr:colOff>922244</xdr:colOff>
      <xdr:row>849</xdr:row>
      <xdr:rowOff>26894</xdr:rowOff>
    </xdr:from>
    <xdr:to>
      <xdr:col>11</xdr:col>
      <xdr:colOff>986434</xdr:colOff>
      <xdr:row>857</xdr:row>
      <xdr:rowOff>39782</xdr:rowOff>
    </xdr:to>
    <xdr:pic>
      <xdr:nvPicPr>
        <xdr:cNvPr id="35" name="図 34">
          <a:extLst>
            <a:ext uri="{FF2B5EF4-FFF2-40B4-BE49-F238E27FC236}">
              <a16:creationId xmlns:a16="http://schemas.microsoft.com/office/drawing/2014/main" id="{00000000-0008-0000-1100-00002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72215" y="168316835"/>
          <a:ext cx="4424082" cy="1536888"/>
        </a:xfrm>
        <a:prstGeom prst="rect">
          <a:avLst/>
        </a:prstGeom>
      </xdr:spPr>
    </xdr:pic>
    <xdr:clientData/>
  </xdr:twoCellAnchor>
  <xdr:twoCellAnchor editAs="oneCell">
    <xdr:from>
      <xdr:col>7</xdr:col>
      <xdr:colOff>923925</xdr:colOff>
      <xdr:row>1000</xdr:row>
      <xdr:rowOff>19050</xdr:rowOff>
    </xdr:from>
    <xdr:to>
      <xdr:col>11</xdr:col>
      <xdr:colOff>988115</xdr:colOff>
      <xdr:row>1008</xdr:row>
      <xdr:rowOff>33618</xdr:rowOff>
    </xdr:to>
    <xdr:pic>
      <xdr:nvPicPr>
        <xdr:cNvPr id="36" name="図 35">
          <a:extLst>
            <a:ext uri="{FF2B5EF4-FFF2-40B4-BE49-F238E27FC236}">
              <a16:creationId xmlns:a16="http://schemas.microsoft.com/office/drawing/2014/main" id="{00000000-0008-0000-11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1825" y="124053600"/>
          <a:ext cx="4429125" cy="1562100"/>
        </a:xfrm>
        <a:prstGeom prst="rect">
          <a:avLst/>
        </a:prstGeom>
      </xdr:spPr>
    </xdr:pic>
    <xdr:clientData/>
  </xdr:twoCellAnchor>
  <xdr:twoCellAnchor editAs="oneCell">
    <xdr:from>
      <xdr:col>7</xdr:col>
      <xdr:colOff>942975</xdr:colOff>
      <xdr:row>1047</xdr:row>
      <xdr:rowOff>0</xdr:rowOff>
    </xdr:from>
    <xdr:to>
      <xdr:col>11</xdr:col>
      <xdr:colOff>1007165</xdr:colOff>
      <xdr:row>1055</xdr:row>
      <xdr:rowOff>19611</xdr:rowOff>
    </xdr:to>
    <xdr:pic>
      <xdr:nvPicPr>
        <xdr:cNvPr id="37" name="図 36">
          <a:extLst>
            <a:ext uri="{FF2B5EF4-FFF2-40B4-BE49-F238E27FC236}">
              <a16:creationId xmlns:a16="http://schemas.microsoft.com/office/drawing/2014/main" id="{00000000-0008-0000-11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10875" y="132654675"/>
          <a:ext cx="4429125" cy="1562100"/>
        </a:xfrm>
        <a:prstGeom prst="rect">
          <a:avLst/>
        </a:prstGeom>
      </xdr:spPr>
    </xdr:pic>
    <xdr:clientData/>
  </xdr:twoCellAnchor>
  <xdr:twoCellAnchor editAs="oneCell">
    <xdr:from>
      <xdr:col>7</xdr:col>
      <xdr:colOff>923925</xdr:colOff>
      <xdr:row>1175</xdr:row>
      <xdr:rowOff>9525</xdr:rowOff>
    </xdr:from>
    <xdr:to>
      <xdr:col>11</xdr:col>
      <xdr:colOff>988115</xdr:colOff>
      <xdr:row>1183</xdr:row>
      <xdr:rowOff>147016</xdr:rowOff>
    </xdr:to>
    <xdr:pic>
      <xdr:nvPicPr>
        <xdr:cNvPr id="38" name="図 37">
          <a:extLst>
            <a:ext uri="{FF2B5EF4-FFF2-40B4-BE49-F238E27FC236}">
              <a16:creationId xmlns:a16="http://schemas.microsoft.com/office/drawing/2014/main" id="{00000000-0008-0000-11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1825" y="140922375"/>
          <a:ext cx="4429125" cy="1562100"/>
        </a:xfrm>
        <a:prstGeom prst="rect">
          <a:avLst/>
        </a:prstGeom>
      </xdr:spPr>
    </xdr:pic>
    <xdr:clientData/>
  </xdr:twoCellAnchor>
  <xdr:twoCellAnchor editAs="oneCell">
    <xdr:from>
      <xdr:col>7</xdr:col>
      <xdr:colOff>952500</xdr:colOff>
      <xdr:row>1227</xdr:row>
      <xdr:rowOff>161925</xdr:rowOff>
    </xdr:from>
    <xdr:to>
      <xdr:col>11</xdr:col>
      <xdr:colOff>1016690</xdr:colOff>
      <xdr:row>1235</xdr:row>
      <xdr:rowOff>96783</xdr:rowOff>
    </xdr:to>
    <xdr:pic>
      <xdr:nvPicPr>
        <xdr:cNvPr id="39" name="図 38">
          <a:extLst>
            <a:ext uri="{FF2B5EF4-FFF2-40B4-BE49-F238E27FC236}">
              <a16:creationId xmlns:a16="http://schemas.microsoft.com/office/drawing/2014/main" id="{00000000-0008-0000-11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20400" y="150209250"/>
          <a:ext cx="4429125" cy="1562100"/>
        </a:xfrm>
        <a:prstGeom prst="rect">
          <a:avLst/>
        </a:prstGeom>
      </xdr:spPr>
    </xdr:pic>
    <xdr:clientData/>
  </xdr:twoCellAnchor>
  <xdr:twoCellAnchor editAs="oneCell">
    <xdr:from>
      <xdr:col>7</xdr:col>
      <xdr:colOff>933450</xdr:colOff>
      <xdr:row>1286</xdr:row>
      <xdr:rowOff>142875</xdr:rowOff>
    </xdr:from>
    <xdr:to>
      <xdr:col>11</xdr:col>
      <xdr:colOff>997640</xdr:colOff>
      <xdr:row>1294</xdr:row>
      <xdr:rowOff>157445</xdr:rowOff>
    </xdr:to>
    <xdr:pic>
      <xdr:nvPicPr>
        <xdr:cNvPr id="40" name="図 39">
          <a:extLst>
            <a:ext uri="{FF2B5EF4-FFF2-40B4-BE49-F238E27FC236}">
              <a16:creationId xmlns:a16="http://schemas.microsoft.com/office/drawing/2014/main" id="{00000000-0008-0000-11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01350" y="160696275"/>
          <a:ext cx="4429125" cy="1562100"/>
        </a:xfrm>
        <a:prstGeom prst="rect">
          <a:avLst/>
        </a:prstGeom>
      </xdr:spPr>
    </xdr:pic>
    <xdr:clientData/>
  </xdr:twoCellAnchor>
  <xdr:twoCellAnchor editAs="oneCell">
    <xdr:from>
      <xdr:col>7</xdr:col>
      <xdr:colOff>904875</xdr:colOff>
      <xdr:row>1340</xdr:row>
      <xdr:rowOff>9525</xdr:rowOff>
    </xdr:from>
    <xdr:to>
      <xdr:col>11</xdr:col>
      <xdr:colOff>969065</xdr:colOff>
      <xdr:row>1348</xdr:row>
      <xdr:rowOff>27454</xdr:rowOff>
    </xdr:to>
    <xdr:pic>
      <xdr:nvPicPr>
        <xdr:cNvPr id="41" name="図 40">
          <a:extLst>
            <a:ext uri="{FF2B5EF4-FFF2-40B4-BE49-F238E27FC236}">
              <a16:creationId xmlns:a16="http://schemas.microsoft.com/office/drawing/2014/main" id="{00000000-0008-0000-11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72775" y="170211750"/>
          <a:ext cx="4429125" cy="1562100"/>
        </a:xfrm>
        <a:prstGeom prst="rect">
          <a:avLst/>
        </a:prstGeom>
      </xdr:spPr>
    </xdr:pic>
    <xdr:clientData/>
  </xdr:twoCellAnchor>
  <xdr:twoCellAnchor editAs="oneCell">
    <xdr:from>
      <xdr:col>7</xdr:col>
      <xdr:colOff>1020856</xdr:colOff>
      <xdr:row>1446</xdr:row>
      <xdr:rowOff>153520</xdr:rowOff>
    </xdr:from>
    <xdr:to>
      <xdr:col>11</xdr:col>
      <xdr:colOff>1085046</xdr:colOff>
      <xdr:row>1454</xdr:row>
      <xdr:rowOff>179292</xdr:rowOff>
    </xdr:to>
    <xdr:pic>
      <xdr:nvPicPr>
        <xdr:cNvPr id="42" name="図 41">
          <a:extLst>
            <a:ext uri="{FF2B5EF4-FFF2-40B4-BE49-F238E27FC236}">
              <a16:creationId xmlns:a16="http://schemas.microsoft.com/office/drawing/2014/main" id="{00000000-0008-0000-11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70827" y="286262108"/>
          <a:ext cx="4424082" cy="1549772"/>
        </a:xfrm>
        <a:prstGeom prst="rect">
          <a:avLst/>
        </a:prstGeom>
      </xdr:spPr>
    </xdr:pic>
    <xdr:clientData/>
  </xdr:twoCellAnchor>
  <xdr:oneCellAnchor>
    <xdr:from>
      <xdr:col>7</xdr:col>
      <xdr:colOff>416860</xdr:colOff>
      <xdr:row>1616</xdr:row>
      <xdr:rowOff>15129</xdr:rowOff>
    </xdr:from>
    <xdr:ext cx="4429125" cy="1562100"/>
    <xdr:pic>
      <xdr:nvPicPr>
        <xdr:cNvPr id="43" name="図 42">
          <a:extLst>
            <a:ext uri="{FF2B5EF4-FFF2-40B4-BE49-F238E27FC236}">
              <a16:creationId xmlns:a16="http://schemas.microsoft.com/office/drawing/2014/main" id="{00000000-0008-0000-11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66831" y="317051953"/>
          <a:ext cx="4429125" cy="1562100"/>
        </a:xfrm>
        <a:prstGeom prst="rect">
          <a:avLst/>
        </a:prstGeom>
      </xdr:spPr>
    </xdr:pic>
    <xdr:clientData/>
  </xdr:oneCellAnchor>
  <xdr:oneCellAnchor>
    <xdr:from>
      <xdr:col>7</xdr:col>
      <xdr:colOff>530038</xdr:colOff>
      <xdr:row>1782</xdr:row>
      <xdr:rowOff>131669</xdr:rowOff>
    </xdr:from>
    <xdr:ext cx="4429125" cy="1562100"/>
    <xdr:pic>
      <xdr:nvPicPr>
        <xdr:cNvPr id="45" name="図 44">
          <a:extLst>
            <a:ext uri="{FF2B5EF4-FFF2-40B4-BE49-F238E27FC236}">
              <a16:creationId xmlns:a16="http://schemas.microsoft.com/office/drawing/2014/main" id="{00000000-0008-0000-11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80009" y="310131198"/>
          <a:ext cx="4429125" cy="1562100"/>
        </a:xfrm>
        <a:prstGeom prst="rect">
          <a:avLst/>
        </a:prstGeom>
      </xdr:spPr>
    </xdr:pic>
    <xdr:clientData/>
  </xdr:oneCellAnchor>
  <xdr:oneCellAnchor>
    <xdr:from>
      <xdr:col>7</xdr:col>
      <xdr:colOff>602877</xdr:colOff>
      <xdr:row>1845</xdr:row>
      <xdr:rowOff>123265</xdr:rowOff>
    </xdr:from>
    <xdr:ext cx="4429125" cy="1562100"/>
    <xdr:pic>
      <xdr:nvPicPr>
        <xdr:cNvPr id="46" name="図 45">
          <a:extLst>
            <a:ext uri="{FF2B5EF4-FFF2-40B4-BE49-F238E27FC236}">
              <a16:creationId xmlns:a16="http://schemas.microsoft.com/office/drawing/2014/main" id="{00000000-0008-0000-11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52848" y="333162089"/>
          <a:ext cx="4429125" cy="1562100"/>
        </a:xfrm>
        <a:prstGeom prst="rect">
          <a:avLst/>
        </a:prstGeom>
      </xdr:spPr>
    </xdr:pic>
    <xdr:clientData/>
  </xdr:oneCellAnchor>
  <xdr:oneCellAnchor>
    <xdr:from>
      <xdr:col>7</xdr:col>
      <xdr:colOff>348504</xdr:colOff>
      <xdr:row>1894</xdr:row>
      <xdr:rowOff>142315</xdr:rowOff>
    </xdr:from>
    <xdr:ext cx="4429125" cy="1562100"/>
    <xdr:pic>
      <xdr:nvPicPr>
        <xdr:cNvPr id="47" name="図 46">
          <a:extLst>
            <a:ext uri="{FF2B5EF4-FFF2-40B4-BE49-F238E27FC236}">
              <a16:creationId xmlns:a16="http://schemas.microsoft.com/office/drawing/2014/main" id="{00000000-0008-0000-11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8475" y="329651286"/>
          <a:ext cx="4429125" cy="1562100"/>
        </a:xfrm>
        <a:prstGeom prst="rect">
          <a:avLst/>
        </a:prstGeom>
      </xdr:spPr>
    </xdr:pic>
    <xdr:clientData/>
  </xdr:oneCellAnchor>
  <xdr:oneCellAnchor>
    <xdr:from>
      <xdr:col>3</xdr:col>
      <xdr:colOff>535598</xdr:colOff>
      <xdr:row>16</xdr:row>
      <xdr:rowOff>52021</xdr:rowOff>
    </xdr:from>
    <xdr:ext cx="4429125" cy="1562100"/>
    <xdr:pic>
      <xdr:nvPicPr>
        <xdr:cNvPr id="48" name="図 47">
          <a:extLst>
            <a:ext uri="{FF2B5EF4-FFF2-40B4-BE49-F238E27FC236}">
              <a16:creationId xmlns:a16="http://schemas.microsoft.com/office/drawing/2014/main" id="{00000000-0008-0000-11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6271" y="3214809"/>
          <a:ext cx="4429125" cy="1562100"/>
        </a:xfrm>
        <a:prstGeom prst="rect">
          <a:avLst/>
        </a:prstGeom>
      </xdr:spPr>
    </xdr:pic>
    <xdr:clientData/>
  </xdr:oneCellAnchor>
  <xdr:oneCellAnchor>
    <xdr:from>
      <xdr:col>7</xdr:col>
      <xdr:colOff>762000</xdr:colOff>
      <xdr:row>314</xdr:row>
      <xdr:rowOff>28575</xdr:rowOff>
    </xdr:from>
    <xdr:ext cx="4429125" cy="1562100"/>
    <xdr:pic>
      <xdr:nvPicPr>
        <xdr:cNvPr id="49" name="図 48">
          <a:extLst>
            <a:ext uri="{FF2B5EF4-FFF2-40B4-BE49-F238E27FC236}">
              <a16:creationId xmlns:a16="http://schemas.microsoft.com/office/drawing/2014/main" id="{00000000-0008-0000-11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29900" y="57921525"/>
          <a:ext cx="4429125" cy="1562100"/>
        </a:xfrm>
        <a:prstGeom prst="rect">
          <a:avLst/>
        </a:prstGeom>
      </xdr:spPr>
    </xdr:pic>
    <xdr:clientData/>
  </xdr:oneCellAnchor>
  <xdr:oneCellAnchor>
    <xdr:from>
      <xdr:col>7</xdr:col>
      <xdr:colOff>866215</xdr:colOff>
      <xdr:row>951</xdr:row>
      <xdr:rowOff>116541</xdr:rowOff>
    </xdr:from>
    <xdr:ext cx="4416238" cy="1536887"/>
    <xdr:pic>
      <xdr:nvPicPr>
        <xdr:cNvPr id="50" name="図 49">
          <a:extLst>
            <a:ext uri="{FF2B5EF4-FFF2-40B4-BE49-F238E27FC236}">
              <a16:creationId xmlns:a16="http://schemas.microsoft.com/office/drawing/2014/main" id="{00000000-0008-0000-11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16186" y="153222512"/>
          <a:ext cx="4416238" cy="1536887"/>
        </a:xfrm>
        <a:prstGeom prst="rect">
          <a:avLst/>
        </a:prstGeom>
      </xdr:spPr>
    </xdr:pic>
    <xdr:clientData/>
  </xdr:oneCellAnchor>
  <xdr:oneCellAnchor>
    <xdr:from>
      <xdr:col>7</xdr:col>
      <xdr:colOff>798980</xdr:colOff>
      <xdr:row>899</xdr:row>
      <xdr:rowOff>127749</xdr:rowOff>
    </xdr:from>
    <xdr:ext cx="4416238" cy="1536887"/>
    <xdr:pic>
      <xdr:nvPicPr>
        <xdr:cNvPr id="51" name="図 50">
          <a:extLst>
            <a:ext uri="{FF2B5EF4-FFF2-40B4-BE49-F238E27FC236}">
              <a16:creationId xmlns:a16="http://schemas.microsoft.com/office/drawing/2014/main" id="{00000000-0008-0000-11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48951" y="178323690"/>
          <a:ext cx="4416238" cy="1536887"/>
        </a:xfrm>
        <a:prstGeom prst="rect">
          <a:avLst/>
        </a:prstGeom>
      </xdr:spPr>
    </xdr:pic>
    <xdr:clientData/>
  </xdr:oneCellAnchor>
  <xdr:oneCellAnchor>
    <xdr:from>
      <xdr:col>7</xdr:col>
      <xdr:colOff>662828</xdr:colOff>
      <xdr:row>1094</xdr:row>
      <xdr:rowOff>89647</xdr:rowOff>
    </xdr:from>
    <xdr:ext cx="4416238" cy="1543609"/>
    <xdr:pic>
      <xdr:nvPicPr>
        <xdr:cNvPr id="52" name="図 51">
          <a:extLst>
            <a:ext uri="{FF2B5EF4-FFF2-40B4-BE49-F238E27FC236}">
              <a16:creationId xmlns:a16="http://schemas.microsoft.com/office/drawing/2014/main" id="{00000000-0008-0000-11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12799" y="217102765"/>
          <a:ext cx="4416238" cy="1543609"/>
        </a:xfrm>
        <a:prstGeom prst="rect">
          <a:avLst/>
        </a:prstGeom>
      </xdr:spPr>
    </xdr:pic>
    <xdr:clientData/>
  </xdr:oneCellAnchor>
  <xdr:oneCellAnchor>
    <xdr:from>
      <xdr:col>7</xdr:col>
      <xdr:colOff>658346</xdr:colOff>
      <xdr:row>1393</xdr:row>
      <xdr:rowOff>132791</xdr:rowOff>
    </xdr:from>
    <xdr:ext cx="4416238" cy="1541930"/>
    <xdr:pic>
      <xdr:nvPicPr>
        <xdr:cNvPr id="53" name="図 52">
          <a:extLst>
            <a:ext uri="{FF2B5EF4-FFF2-40B4-BE49-F238E27FC236}">
              <a16:creationId xmlns:a16="http://schemas.microsoft.com/office/drawing/2014/main" id="{00000000-0008-0000-1100-00003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08317" y="248880967"/>
          <a:ext cx="4416238" cy="1541930"/>
        </a:xfrm>
        <a:prstGeom prst="rect">
          <a:avLst/>
        </a:prstGeom>
      </xdr:spPr>
    </xdr:pic>
    <xdr:clientData/>
  </xdr:oneCellAnchor>
  <xdr:oneCellAnchor>
    <xdr:from>
      <xdr:col>7</xdr:col>
      <xdr:colOff>846044</xdr:colOff>
      <xdr:row>796</xdr:row>
      <xdr:rowOff>155202</xdr:rowOff>
    </xdr:from>
    <xdr:ext cx="4416238" cy="1541928"/>
    <xdr:pic>
      <xdr:nvPicPr>
        <xdr:cNvPr id="54" name="図 53">
          <a:extLst>
            <a:ext uri="{FF2B5EF4-FFF2-40B4-BE49-F238E27FC236}">
              <a16:creationId xmlns:a16="http://schemas.microsoft.com/office/drawing/2014/main" id="{00000000-0008-0000-1100-00003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6015" y="157967643"/>
          <a:ext cx="4416238" cy="1541928"/>
        </a:xfrm>
        <a:prstGeom prst="rect">
          <a:avLst/>
        </a:prstGeom>
      </xdr:spPr>
    </xdr:pic>
    <xdr:clientData/>
  </xdr:oneCellAnchor>
  <xdr:oneCellAnchor>
    <xdr:from>
      <xdr:col>7</xdr:col>
      <xdr:colOff>673474</xdr:colOff>
      <xdr:row>1497</xdr:row>
      <xdr:rowOff>86285</xdr:rowOff>
    </xdr:from>
    <xdr:ext cx="4425043" cy="1584191"/>
    <xdr:pic>
      <xdr:nvPicPr>
        <xdr:cNvPr id="55" name="図 54">
          <a:extLst>
            <a:ext uri="{FF2B5EF4-FFF2-40B4-BE49-F238E27FC236}">
              <a16:creationId xmlns:a16="http://schemas.microsoft.com/office/drawing/2014/main" id="{00000000-0008-0000-1100-00003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23445" y="267637932"/>
          <a:ext cx="4425043" cy="1584191"/>
        </a:xfrm>
        <a:prstGeom prst="rect">
          <a:avLst/>
        </a:prstGeom>
      </xdr:spPr>
    </xdr:pic>
    <xdr:clientData/>
  </xdr:oneCellAnchor>
  <xdr:oneCellAnchor>
    <xdr:from>
      <xdr:col>7</xdr:col>
      <xdr:colOff>383242</xdr:colOff>
      <xdr:row>1674</xdr:row>
      <xdr:rowOff>82365</xdr:rowOff>
    </xdr:from>
    <xdr:ext cx="4429125" cy="1562100"/>
    <xdr:pic>
      <xdr:nvPicPr>
        <xdr:cNvPr id="56" name="図 55">
          <a:extLst>
            <a:ext uri="{FF2B5EF4-FFF2-40B4-BE49-F238E27FC236}">
              <a16:creationId xmlns:a16="http://schemas.microsoft.com/office/drawing/2014/main" id="{00000000-0008-0000-11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33213" y="292230924"/>
          <a:ext cx="4429125" cy="15621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n-fsv-01.saga-net.local\&#20849;&#26377;&#12501;&#12457;&#12523;&#12480;\&#22865;&#32004;&#30435;&#29702;&#35506;\&#25216;&#34899;&#30435;&#29702;&#20418;\&#9632;&#25104;&#32318;&#35413;&#23450;&#12398;&#25913;&#27491;&#12395;&#38306;&#12377;&#12427;&#12371;&#12392;\&#24037;&#20107;&#25104;&#32318;&#35413;&#23450;&#65308;&#24314;&#31689;&#26696;181219&#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履歴"/>
      <sheetName val="検査結果報告書"/>
      <sheetName val="評定通知書"/>
      <sheetName val="評定点"/>
      <sheetName val="評定点の一覧"/>
      <sheetName val="基本事項"/>
      <sheetName val="共通＜採点表＞"/>
      <sheetName val="一般＜工事情報＞"/>
      <sheetName val="一般＜施工プロセス＞"/>
      <sheetName val="一般＜施工体制等＞"/>
      <sheetName val="一般＜出来形＞"/>
      <sheetName val="一般＜品質＞"/>
      <sheetName val="一般＜創意工夫＞"/>
      <sheetName val="主任＜工程管理等＞"/>
      <sheetName val="主任＜工事特性＞"/>
      <sheetName val="主任＜法令遵守＞"/>
      <sheetName val="検査＜施工管理＞"/>
      <sheetName val="検査＜出来形＞"/>
      <sheetName val="検査＜品質＞"/>
      <sheetName val="検査＜出来ばえ＞"/>
    </sheetNames>
    <sheetDataSet>
      <sheetData sheetId="0"/>
      <sheetData sheetId="1"/>
      <sheetData sheetId="2"/>
      <sheetData sheetId="3">
        <row r="7">
          <cell r="M7">
            <v>3.3</v>
          </cell>
        </row>
        <row r="9">
          <cell r="M9">
            <v>4.0999999999999996</v>
          </cell>
        </row>
        <row r="11">
          <cell r="M11">
            <v>13</v>
          </cell>
        </row>
        <row r="13">
          <cell r="M13">
            <v>8.5</v>
          </cell>
        </row>
        <row r="15">
          <cell r="M15">
            <v>9.1999999999999993</v>
          </cell>
        </row>
        <row r="17">
          <cell r="M17">
            <v>3.7</v>
          </cell>
        </row>
        <row r="19">
          <cell r="M19">
            <v>14.9</v>
          </cell>
        </row>
        <row r="21">
          <cell r="M21">
            <v>17.399999999999999</v>
          </cell>
        </row>
        <row r="23">
          <cell r="M23">
            <v>8.5</v>
          </cell>
        </row>
        <row r="25">
          <cell r="M25">
            <v>6.5</v>
          </cell>
        </row>
        <row r="27">
          <cell r="M27">
            <v>5.7</v>
          </cell>
        </row>
        <row r="29">
          <cell r="M29">
            <v>5.2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control" Target="../activeX/activeX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control" Target="../activeX/activeX3.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control" Target="../activeX/activeX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3300"/>
    <pageSetUpPr fitToPage="1"/>
  </sheetPr>
  <dimension ref="A1:Q117"/>
  <sheetViews>
    <sheetView view="pageBreakPreview" zoomScale="80" zoomScaleNormal="85" zoomScaleSheetLayoutView="80" workbookViewId="0">
      <selection activeCell="C8" sqref="C8:D8"/>
    </sheetView>
  </sheetViews>
  <sheetFormatPr defaultRowHeight="13.5"/>
  <cols>
    <col min="1" max="1" width="3.375" style="6" bestFit="1" customWidth="1"/>
    <col min="2" max="2" width="35" bestFit="1" customWidth="1"/>
    <col min="3" max="3" width="19.625" style="8" customWidth="1"/>
    <col min="4" max="4" width="7.875" style="8" customWidth="1"/>
    <col min="5" max="5" width="25.625" style="8" customWidth="1"/>
    <col min="6" max="6" width="15.375" bestFit="1" customWidth="1"/>
    <col min="7" max="7" width="8" customWidth="1"/>
    <col min="8" max="8" width="7.75" customWidth="1"/>
    <col min="9" max="9" width="10.875" bestFit="1" customWidth="1"/>
    <col min="10" max="10" width="8.25" customWidth="1"/>
    <col min="11" max="11" width="9.875" customWidth="1"/>
    <col min="12" max="12" width="9" style="6"/>
    <col min="13" max="13" width="26.25" style="6" bestFit="1" customWidth="1"/>
    <col min="14" max="14" width="9.625" bestFit="1" customWidth="1"/>
    <col min="15" max="15" width="5.25" style="6" bestFit="1" customWidth="1"/>
    <col min="16" max="16" width="13.125" bestFit="1" customWidth="1"/>
    <col min="17" max="17" width="5.25" style="6" bestFit="1" customWidth="1"/>
    <col min="19" max="19" width="21.625" bestFit="1" customWidth="1"/>
    <col min="20" max="20" width="17.375" bestFit="1" customWidth="1"/>
    <col min="21" max="21" width="5.25" bestFit="1" customWidth="1"/>
    <col min="22" max="22" width="13.125" bestFit="1" customWidth="1"/>
    <col min="23" max="24" width="5.25" bestFit="1" customWidth="1"/>
  </cols>
  <sheetData>
    <row r="1" spans="2:17">
      <c r="C1" s="103"/>
      <c r="D1" s="103"/>
      <c r="E1" s="103"/>
    </row>
    <row r="2" spans="2:17" ht="18.75">
      <c r="B2" s="981" t="s">
        <v>206</v>
      </c>
      <c r="C2" s="981"/>
      <c r="D2" s="981"/>
      <c r="E2" s="981"/>
    </row>
    <row r="3" spans="2:17" ht="14.25" thickBot="1">
      <c r="C3" s="103"/>
      <c r="D3" s="103"/>
      <c r="E3" s="103"/>
      <c r="F3" s="6"/>
      <c r="G3" s="6"/>
      <c r="H3" s="6"/>
      <c r="I3" s="6"/>
      <c r="K3" s="6"/>
      <c r="M3"/>
      <c r="N3" s="6"/>
      <c r="O3"/>
      <c r="P3" s="6"/>
      <c r="Q3"/>
    </row>
    <row r="4" spans="2:17" ht="20.100000000000001" customHeight="1">
      <c r="B4" s="860" t="s">
        <v>2089</v>
      </c>
      <c r="C4" s="987" t="s">
        <v>2090</v>
      </c>
      <c r="D4" s="988"/>
      <c r="E4" s="989"/>
      <c r="F4" s="7"/>
      <c r="G4" s="7"/>
      <c r="H4" s="7"/>
      <c r="I4" s="7"/>
      <c r="K4" s="6"/>
      <c r="M4"/>
      <c r="N4" s="6"/>
      <c r="O4"/>
      <c r="P4" s="6"/>
      <c r="Q4"/>
    </row>
    <row r="5" spans="2:17" ht="21" customHeight="1">
      <c r="B5" s="856" t="s">
        <v>2093</v>
      </c>
      <c r="C5" s="998">
        <v>1502100999</v>
      </c>
      <c r="D5" s="999"/>
      <c r="E5" s="1000"/>
      <c r="F5" s="7"/>
      <c r="G5" s="7"/>
      <c r="H5" s="7"/>
      <c r="I5" s="7"/>
      <c r="K5" s="6"/>
      <c r="M5"/>
      <c r="N5" s="6"/>
      <c r="O5"/>
      <c r="P5" s="6"/>
      <c r="Q5"/>
    </row>
    <row r="6" spans="2:17" ht="21" customHeight="1">
      <c r="B6" s="856" t="s">
        <v>2094</v>
      </c>
      <c r="C6" s="990" t="s">
        <v>2146</v>
      </c>
      <c r="D6" s="991"/>
      <c r="E6" s="992"/>
      <c r="F6" s="7"/>
      <c r="G6" s="7"/>
      <c r="H6" s="7"/>
      <c r="I6" s="7"/>
      <c r="K6" s="6"/>
      <c r="M6"/>
      <c r="N6" s="6"/>
      <c r="O6"/>
      <c r="P6" s="6"/>
      <c r="Q6"/>
    </row>
    <row r="7" spans="2:17" ht="21" customHeight="1">
      <c r="B7" s="856" t="s">
        <v>2095</v>
      </c>
      <c r="C7" s="990" t="s">
        <v>2166</v>
      </c>
      <c r="D7" s="991"/>
      <c r="E7" s="992"/>
      <c r="F7" s="7"/>
      <c r="G7" s="7"/>
      <c r="H7" s="7"/>
      <c r="I7" s="7"/>
      <c r="K7" s="6"/>
      <c r="M7"/>
      <c r="N7" s="6"/>
      <c r="O7"/>
      <c r="P7" s="6"/>
      <c r="Q7"/>
    </row>
    <row r="8" spans="2:17" ht="21" customHeight="1">
      <c r="B8" s="856" t="s">
        <v>2096</v>
      </c>
      <c r="C8" s="993">
        <v>1234567000</v>
      </c>
      <c r="D8" s="994"/>
      <c r="E8" s="859"/>
      <c r="F8" s="7"/>
      <c r="G8" s="7"/>
      <c r="H8" s="7"/>
      <c r="I8" s="7"/>
      <c r="K8" s="6"/>
      <c r="M8"/>
      <c r="N8" s="6"/>
      <c r="O8"/>
      <c r="P8" s="6"/>
      <c r="Q8"/>
    </row>
    <row r="9" spans="2:17" ht="21" customHeight="1">
      <c r="B9" s="856" t="s">
        <v>2097</v>
      </c>
      <c r="C9" s="850"/>
      <c r="D9" s="997" t="s">
        <v>2147</v>
      </c>
      <c r="E9" s="996"/>
      <c r="F9" s="7"/>
      <c r="G9" s="7"/>
      <c r="H9" s="7"/>
      <c r="I9" s="7"/>
      <c r="K9" s="6"/>
      <c r="M9"/>
      <c r="N9" s="6"/>
      <c r="O9"/>
      <c r="P9" s="6"/>
      <c r="Q9"/>
    </row>
    <row r="10" spans="2:17" ht="21" customHeight="1">
      <c r="B10" s="856" t="s">
        <v>2108</v>
      </c>
      <c r="C10" s="850" t="s">
        <v>221</v>
      </c>
      <c r="D10" s="995" t="s">
        <v>2148</v>
      </c>
      <c r="E10" s="996"/>
      <c r="F10" s="7"/>
      <c r="G10" s="7"/>
      <c r="H10" s="7"/>
      <c r="I10" s="7"/>
      <c r="K10" s="6"/>
      <c r="M10"/>
      <c r="N10" s="6"/>
      <c r="O10"/>
      <c r="P10" s="6"/>
      <c r="Q10"/>
    </row>
    <row r="11" spans="2:17" ht="21" customHeight="1">
      <c r="B11" s="856" t="s">
        <v>2098</v>
      </c>
      <c r="C11" s="990" t="s">
        <v>2145</v>
      </c>
      <c r="D11" s="991"/>
      <c r="E11" s="992"/>
      <c r="F11" s="7"/>
      <c r="G11" s="7"/>
      <c r="H11" s="7"/>
      <c r="I11" s="7"/>
      <c r="K11" s="6"/>
      <c r="M11"/>
      <c r="N11" s="6"/>
      <c r="O11"/>
      <c r="P11" s="6"/>
      <c r="Q11"/>
    </row>
    <row r="12" spans="2:17" ht="21" customHeight="1">
      <c r="B12" s="856" t="s">
        <v>2099</v>
      </c>
      <c r="C12" s="990" t="s">
        <v>2148</v>
      </c>
      <c r="D12" s="991"/>
      <c r="E12" s="992"/>
      <c r="F12" s="7"/>
      <c r="G12" s="7"/>
      <c r="H12" s="7"/>
      <c r="I12" s="7"/>
      <c r="K12" s="6"/>
      <c r="M12"/>
      <c r="N12" s="6"/>
      <c r="O12"/>
      <c r="P12" s="6"/>
      <c r="Q12"/>
    </row>
    <row r="13" spans="2:17" ht="21" customHeight="1">
      <c r="B13" s="856" t="s">
        <v>2104</v>
      </c>
      <c r="C13" s="850" t="s">
        <v>2163</v>
      </c>
      <c r="D13" s="997" t="s">
        <v>2149</v>
      </c>
      <c r="E13" s="996"/>
      <c r="F13" s="7"/>
      <c r="G13" s="7"/>
      <c r="H13" s="7"/>
      <c r="I13" s="7"/>
      <c r="K13" s="6"/>
      <c r="M13"/>
      <c r="N13" s="6"/>
      <c r="O13"/>
      <c r="P13" s="6"/>
      <c r="Q13"/>
    </row>
    <row r="14" spans="2:17" ht="21" customHeight="1">
      <c r="B14" s="856" t="s">
        <v>2105</v>
      </c>
      <c r="C14" s="850" t="s">
        <v>2164</v>
      </c>
      <c r="D14" s="995" t="s">
        <v>2150</v>
      </c>
      <c r="E14" s="996"/>
      <c r="F14" s="7"/>
      <c r="G14" s="7"/>
      <c r="H14" s="7"/>
      <c r="I14" s="7"/>
      <c r="K14" s="6"/>
      <c r="M14"/>
      <c r="N14" s="6"/>
      <c r="O14"/>
      <c r="P14" s="6"/>
      <c r="Q14"/>
    </row>
    <row r="15" spans="2:17" ht="21" customHeight="1">
      <c r="B15" s="862" t="s">
        <v>2106</v>
      </c>
      <c r="C15" s="1003" t="s">
        <v>2165</v>
      </c>
      <c r="D15" s="1004"/>
      <c r="E15" s="1005"/>
      <c r="F15" s="7"/>
      <c r="G15" s="7"/>
      <c r="H15" s="7"/>
      <c r="I15" s="7"/>
      <c r="K15" s="6"/>
      <c r="M15"/>
      <c r="N15" s="6"/>
      <c r="O15"/>
      <c r="P15" s="6"/>
      <c r="Q15"/>
    </row>
    <row r="16" spans="2:17" ht="21" customHeight="1">
      <c r="B16" s="856" t="s">
        <v>2107</v>
      </c>
      <c r="C16" s="851" t="s">
        <v>2081</v>
      </c>
      <c r="D16" s="997" t="s">
        <v>2151</v>
      </c>
      <c r="E16" s="996"/>
      <c r="F16" s="7"/>
      <c r="G16" s="7"/>
      <c r="H16" s="7"/>
      <c r="I16" s="7"/>
      <c r="K16" s="6"/>
      <c r="M16"/>
      <c r="N16" s="6"/>
      <c r="O16"/>
      <c r="P16" s="6"/>
      <c r="Q16"/>
    </row>
    <row r="17" spans="2:17" ht="21" customHeight="1">
      <c r="B17" s="856" t="s">
        <v>2100</v>
      </c>
      <c r="C17" s="852" t="s">
        <v>2091</v>
      </c>
      <c r="D17" s="853" t="s">
        <v>15</v>
      </c>
      <c r="E17" s="854" t="s">
        <v>2091</v>
      </c>
      <c r="F17" s="7"/>
      <c r="G17" s="7"/>
      <c r="H17" s="7"/>
      <c r="I17" s="7"/>
      <c r="K17" s="6"/>
      <c r="M17"/>
      <c r="N17" s="6"/>
      <c r="O17"/>
      <c r="P17" s="6"/>
      <c r="Q17"/>
    </row>
    <row r="18" spans="2:17" ht="21" customHeight="1">
      <c r="B18" s="856" t="s">
        <v>2101</v>
      </c>
      <c r="C18" s="852" t="s">
        <v>2091</v>
      </c>
      <c r="D18" s="1001">
        <v>0.41666666666666669</v>
      </c>
      <c r="E18" s="1002"/>
      <c r="F18" s="7"/>
      <c r="K18" s="6"/>
      <c r="M18"/>
      <c r="N18" s="6"/>
      <c r="O18"/>
      <c r="P18" s="6"/>
      <c r="Q18"/>
    </row>
    <row r="19" spans="2:17" ht="21" customHeight="1">
      <c r="B19" s="856" t="s">
        <v>2102</v>
      </c>
      <c r="C19" s="863" t="s">
        <v>2113</v>
      </c>
      <c r="D19" s="855" t="s">
        <v>220</v>
      </c>
      <c r="E19" s="861" t="s">
        <v>2092</v>
      </c>
      <c r="F19" s="7"/>
      <c r="K19" s="6"/>
      <c r="M19"/>
      <c r="N19" s="6"/>
      <c r="O19"/>
      <c r="P19" s="6"/>
      <c r="Q19"/>
    </row>
    <row r="20" spans="2:17" ht="21" customHeight="1">
      <c r="B20" s="856" t="s">
        <v>2103</v>
      </c>
      <c r="C20" s="852"/>
      <c r="D20" s="855" t="s">
        <v>220</v>
      </c>
      <c r="E20" s="861" t="s">
        <v>2120</v>
      </c>
      <c r="F20" s="7"/>
      <c r="K20" s="6"/>
      <c r="M20"/>
      <c r="N20" s="6"/>
      <c r="O20"/>
      <c r="P20" s="6"/>
      <c r="Q20"/>
    </row>
    <row r="21" spans="2:17" ht="21" customHeight="1">
      <c r="B21" s="856" t="s">
        <v>2109</v>
      </c>
      <c r="C21" s="1006" t="s">
        <v>1687</v>
      </c>
      <c r="D21" s="1007"/>
      <c r="E21" s="1008"/>
      <c r="F21" s="6"/>
      <c r="K21" s="6"/>
      <c r="M21"/>
      <c r="N21" s="6"/>
      <c r="O21"/>
      <c r="P21" s="6"/>
      <c r="Q21"/>
    </row>
    <row r="22" spans="2:17" ht="21" customHeight="1">
      <c r="B22" s="857" t="s">
        <v>2110</v>
      </c>
      <c r="C22" s="1006" t="s">
        <v>1687</v>
      </c>
      <c r="D22" s="1007"/>
      <c r="E22" s="1008"/>
      <c r="F22" s="6"/>
      <c r="K22" s="6"/>
      <c r="M22"/>
      <c r="N22" s="6"/>
      <c r="O22"/>
      <c r="P22" s="6"/>
      <c r="Q22"/>
    </row>
    <row r="23" spans="2:17" ht="21" customHeight="1">
      <c r="B23" s="857" t="s">
        <v>2111</v>
      </c>
      <c r="C23" s="1006" t="s">
        <v>2121</v>
      </c>
      <c r="D23" s="1007"/>
      <c r="E23" s="1008"/>
      <c r="F23" s="6"/>
      <c r="K23" s="6"/>
      <c r="M23"/>
      <c r="N23" s="6"/>
      <c r="O23"/>
      <c r="P23" s="6"/>
      <c r="Q23"/>
    </row>
    <row r="24" spans="2:17" ht="21" customHeight="1" thickBot="1">
      <c r="B24" s="858" t="s">
        <v>2112</v>
      </c>
      <c r="C24" s="1009" t="s">
        <v>2121</v>
      </c>
      <c r="D24" s="1010"/>
      <c r="E24" s="1011"/>
      <c r="K24" s="6"/>
      <c r="M24"/>
      <c r="N24" s="6"/>
      <c r="O24"/>
      <c r="P24" s="6"/>
      <c r="Q24"/>
    </row>
    <row r="25" spans="2:17">
      <c r="C25"/>
      <c r="D25"/>
      <c r="E25"/>
      <c r="F25" s="6"/>
      <c r="G25" s="6"/>
      <c r="H25" s="6"/>
      <c r="I25" s="6"/>
      <c r="J25" s="6"/>
    </row>
    <row r="26" spans="2:17">
      <c r="C26"/>
      <c r="D26"/>
      <c r="E26"/>
      <c r="F26" s="104"/>
      <c r="K26" s="103"/>
      <c r="M26"/>
      <c r="O26"/>
      <c r="Q26"/>
    </row>
    <row r="27" spans="2:17">
      <c r="C27"/>
      <c r="D27"/>
      <c r="E27"/>
      <c r="K27" s="103"/>
      <c r="M27"/>
      <c r="O27"/>
      <c r="Q27"/>
    </row>
    <row r="28" spans="2:17">
      <c r="B28" s="105"/>
      <c r="C28" s="6"/>
      <c r="D28" s="6"/>
      <c r="E28" s="6"/>
      <c r="K28" s="103"/>
      <c r="M28"/>
      <c r="O28"/>
      <c r="Q28"/>
    </row>
    <row r="29" spans="2:17" ht="27">
      <c r="B29" s="106" t="s">
        <v>98</v>
      </c>
      <c r="C29" s="978" t="s">
        <v>97</v>
      </c>
      <c r="D29" s="979"/>
      <c r="E29" s="980"/>
      <c r="F29" s="107" t="s">
        <v>80</v>
      </c>
      <c r="G29" s="107" t="s">
        <v>81</v>
      </c>
      <c r="H29" s="321"/>
      <c r="I29" s="2"/>
      <c r="J29" s="108" t="s">
        <v>80</v>
      </c>
      <c r="K29" s="108" t="s">
        <v>81</v>
      </c>
      <c r="L29" s="109"/>
      <c r="M29"/>
      <c r="O29"/>
      <c r="Q29"/>
    </row>
    <row r="30" spans="2:17">
      <c r="B30" s="982"/>
      <c r="C30" s="972" t="s">
        <v>1687</v>
      </c>
      <c r="D30" s="973"/>
      <c r="E30" s="974"/>
      <c r="F30" s="1" t="str">
        <f>IF('出来形（一般監督員）'!C16=0,"",'出来形（一般監督員）'!C16)</f>
        <v/>
      </c>
      <c r="G30" s="110" t="str">
        <f>'出来形（検査員）'!C17</f>
        <v/>
      </c>
      <c r="H30" s="6"/>
      <c r="I30" s="2" t="s">
        <v>1015</v>
      </c>
      <c r="J30" s="1" t="str">
        <f>LOOKUP(C21,$C$30:$C$32,$F$30:$F$32)</f>
        <v/>
      </c>
      <c r="K30" s="1" t="str">
        <f>LOOKUP(C21,C30:C32,G30:G32)</f>
        <v/>
      </c>
      <c r="L30" s="103"/>
      <c r="M30"/>
      <c r="O30"/>
      <c r="Q30"/>
    </row>
    <row r="31" spans="2:17">
      <c r="B31" s="983"/>
      <c r="C31" s="972" t="s">
        <v>936</v>
      </c>
      <c r="D31" s="973"/>
      <c r="E31" s="974"/>
      <c r="F31" s="110" t="str">
        <f>'出来形（一般監督員）'!C41</f>
        <v/>
      </c>
      <c r="G31" s="110" t="str">
        <f>'出来形（検査員）'!C43</f>
        <v/>
      </c>
      <c r="H31" s="322"/>
      <c r="I31" s="2" t="s">
        <v>1016</v>
      </c>
      <c r="J31" s="1">
        <f>LOOKUP(C22,$C$34:$C$37,$F$34:$F$37)</f>
        <v>0</v>
      </c>
      <c r="K31" s="331" t="str">
        <f>LOOKUP(C23,$C$38:$D$73,$G$38:$G$73)</f>
        <v/>
      </c>
      <c r="L31" s="103"/>
      <c r="M31"/>
      <c r="O31"/>
      <c r="Q31"/>
    </row>
    <row r="32" spans="2:17">
      <c r="B32" s="983"/>
      <c r="C32" s="984" t="s">
        <v>937</v>
      </c>
      <c r="D32" s="985"/>
      <c r="E32" s="986"/>
      <c r="F32" s="91" t="str">
        <f>'出来形（一般監督員）'!C71</f>
        <v/>
      </c>
      <c r="G32" s="91" t="str">
        <f>'出来形（検査員）'!C73</f>
        <v/>
      </c>
      <c r="H32" s="323"/>
      <c r="I32" s="2" t="s">
        <v>1017</v>
      </c>
      <c r="J32" s="344"/>
      <c r="K32" s="1" t="str">
        <f>LOOKUP(C24,$C$76:$C$112,$F$76:$F$112)</f>
        <v/>
      </c>
      <c r="L32" s="103"/>
      <c r="M32"/>
      <c r="O32"/>
      <c r="Q32"/>
    </row>
    <row r="33" spans="2:17" ht="27">
      <c r="B33" s="106" t="s">
        <v>99</v>
      </c>
      <c r="C33" s="978" t="s">
        <v>97</v>
      </c>
      <c r="D33" s="979"/>
      <c r="E33" s="980"/>
      <c r="F33" s="107" t="s">
        <v>80</v>
      </c>
      <c r="G33" s="107" t="s">
        <v>81</v>
      </c>
      <c r="H33" s="321"/>
      <c r="J33" s="6"/>
      <c r="K33" s="6"/>
      <c r="L33" s="103"/>
      <c r="M33"/>
      <c r="O33"/>
      <c r="Q33"/>
    </row>
    <row r="34" spans="2:17">
      <c r="B34" s="317"/>
      <c r="C34" s="975" t="s">
        <v>1687</v>
      </c>
      <c r="D34" s="976"/>
      <c r="E34" s="977"/>
      <c r="F34" s="320">
        <f>'品質（一般監督員）'!C17</f>
        <v>0</v>
      </c>
      <c r="G34" s="107"/>
      <c r="H34" s="321"/>
      <c r="J34" s="6"/>
      <c r="K34" s="6"/>
      <c r="L34" s="103"/>
      <c r="M34"/>
      <c r="O34"/>
      <c r="Q34"/>
    </row>
    <row r="35" spans="2:17">
      <c r="B35" s="319"/>
      <c r="C35" s="975" t="s">
        <v>1025</v>
      </c>
      <c r="D35" s="976"/>
      <c r="E35" s="977"/>
      <c r="F35" s="320" t="str">
        <f>'品質（一般監督員）'!C74</f>
        <v/>
      </c>
      <c r="G35" s="107"/>
      <c r="H35" s="321"/>
      <c r="J35" s="6"/>
      <c r="K35" s="6"/>
      <c r="L35" s="103"/>
      <c r="M35"/>
      <c r="O35"/>
      <c r="Q35"/>
    </row>
    <row r="36" spans="2:17">
      <c r="B36" s="319"/>
      <c r="C36" s="975" t="s">
        <v>1026</v>
      </c>
      <c r="D36" s="976"/>
      <c r="E36" s="977"/>
      <c r="F36" s="320" t="str">
        <f>'品質（一般監督員）'!C101</f>
        <v/>
      </c>
      <c r="G36" s="107"/>
      <c r="H36" s="321"/>
      <c r="J36" s="6"/>
      <c r="K36" s="6"/>
      <c r="L36" s="103"/>
      <c r="M36"/>
      <c r="O36"/>
      <c r="Q36"/>
    </row>
    <row r="37" spans="2:17" ht="13.5" customHeight="1">
      <c r="B37" s="319"/>
      <c r="C37" s="975" t="s">
        <v>1024</v>
      </c>
      <c r="D37" s="976"/>
      <c r="E37" s="977"/>
      <c r="F37" s="320" t="str">
        <f>'品質（一般監督員）'!C38</f>
        <v/>
      </c>
      <c r="G37" s="107"/>
      <c r="H37" s="321"/>
      <c r="J37" s="6"/>
      <c r="K37" s="6"/>
      <c r="L37" s="103"/>
      <c r="M37"/>
      <c r="O37"/>
      <c r="Q37"/>
    </row>
    <row r="38" spans="2:17">
      <c r="B38" s="319"/>
      <c r="C38" s="975" t="s">
        <v>976</v>
      </c>
      <c r="D38" s="976"/>
      <c r="E38" s="977"/>
      <c r="F38" s="107"/>
      <c r="G38" s="796" t="str">
        <f>'品質・出来ばえ（検査員）'!C29</f>
        <v/>
      </c>
      <c r="H38" s="796" t="str">
        <f>G38</f>
        <v/>
      </c>
      <c r="J38" s="6"/>
      <c r="K38" s="6"/>
      <c r="L38" s="103"/>
      <c r="M38"/>
      <c r="O38"/>
      <c r="Q38"/>
    </row>
    <row r="39" spans="2:17">
      <c r="B39" s="112"/>
      <c r="C39" s="1012" t="s">
        <v>979</v>
      </c>
      <c r="D39" s="1013"/>
      <c r="E39" s="1014"/>
      <c r="F39" s="318"/>
      <c r="G39" s="797" t="str">
        <f>'品質・出来ばえ（検査員）'!C76</f>
        <v/>
      </c>
      <c r="H39" s="798" t="str">
        <f>'品質・出来ばえ（検査員）'!C73</f>
        <v/>
      </c>
      <c r="J39" s="6"/>
      <c r="K39" s="6"/>
      <c r="L39" s="103"/>
      <c r="M39"/>
      <c r="O39"/>
      <c r="Q39"/>
    </row>
    <row r="40" spans="2:17">
      <c r="B40" s="112"/>
      <c r="C40" s="972" t="s">
        <v>1335</v>
      </c>
      <c r="D40" s="973"/>
      <c r="E40" s="974"/>
      <c r="F40" s="1"/>
      <c r="G40" s="799" t="str">
        <f>'品質・出来ばえ（検査員）'!C131</f>
        <v/>
      </c>
      <c r="H40" s="798" t="str">
        <f>'品質・出来ばえ（検査員）'!C128</f>
        <v/>
      </c>
      <c r="J40" s="6"/>
      <c r="K40" s="6"/>
      <c r="L40" s="103"/>
      <c r="M40"/>
      <c r="O40"/>
      <c r="Q40"/>
    </row>
    <row r="41" spans="2:17">
      <c r="B41" s="112"/>
      <c r="C41" s="972" t="s">
        <v>981</v>
      </c>
      <c r="D41" s="973"/>
      <c r="E41" s="974"/>
      <c r="F41" s="1"/>
      <c r="G41" s="799" t="str">
        <f>'品質・出来ばえ（検査員）'!C205</f>
        <v/>
      </c>
      <c r="H41" s="798" t="str">
        <f>'品質・出来ばえ（検査員）'!C202</f>
        <v/>
      </c>
      <c r="J41" s="6"/>
      <c r="K41" s="6"/>
      <c r="L41" s="103"/>
      <c r="M41"/>
      <c r="O41"/>
      <c r="Q41"/>
    </row>
    <row r="42" spans="2:17">
      <c r="B42" s="112"/>
      <c r="C42" s="972" t="s">
        <v>983</v>
      </c>
      <c r="D42" s="973"/>
      <c r="E42" s="974"/>
      <c r="F42" s="1"/>
      <c r="G42" s="799" t="str">
        <f>'品質・出来ばえ（検査員）'!C265</f>
        <v/>
      </c>
      <c r="H42" s="798" t="str">
        <f>'品質・出来ばえ（検査員）'!C262</f>
        <v/>
      </c>
      <c r="J42" s="6"/>
      <c r="K42" s="6"/>
      <c r="L42" s="103"/>
      <c r="M42"/>
      <c r="O42"/>
      <c r="Q42"/>
    </row>
    <row r="43" spans="2:17" ht="27" customHeight="1">
      <c r="B43" s="112"/>
      <c r="C43" s="972" t="s">
        <v>1004</v>
      </c>
      <c r="D43" s="973"/>
      <c r="E43" s="974"/>
      <c r="F43" s="1"/>
      <c r="G43" s="799" t="str">
        <f>'品質・出来ばえ（検査員）'!C323</f>
        <v/>
      </c>
      <c r="H43" s="798" t="str">
        <f>'品質・出来ばえ（検査員）'!C320</f>
        <v/>
      </c>
      <c r="J43" s="6"/>
      <c r="K43" s="6"/>
      <c r="L43" s="103"/>
      <c r="M43"/>
      <c r="O43"/>
      <c r="Q43"/>
    </row>
    <row r="44" spans="2:17">
      <c r="B44" s="112"/>
      <c r="C44" s="972" t="s">
        <v>1005</v>
      </c>
      <c r="D44" s="973"/>
      <c r="E44" s="974"/>
      <c r="F44" s="1"/>
      <c r="G44" s="799" t="str">
        <f>'品質・出来ばえ（検査員）'!C419</f>
        <v/>
      </c>
      <c r="H44" s="798" t="str">
        <f>'品質・出来ばえ（検査員）'!C416</f>
        <v/>
      </c>
      <c r="J44" s="6"/>
      <c r="K44" s="6"/>
      <c r="L44" s="103"/>
      <c r="M44"/>
      <c r="O44"/>
      <c r="Q44"/>
    </row>
    <row r="45" spans="2:17">
      <c r="B45" s="112"/>
      <c r="C45" s="972" t="s">
        <v>1006</v>
      </c>
      <c r="D45" s="973"/>
      <c r="E45" s="974"/>
      <c r="F45" s="1"/>
      <c r="G45" s="799" t="str">
        <f>'品質・出来ばえ（検査員）'!C490</f>
        <v/>
      </c>
      <c r="H45" s="798" t="str">
        <f>'品質・出来ばえ（検査員）'!C487</f>
        <v/>
      </c>
      <c r="J45" s="6"/>
      <c r="K45" s="6"/>
      <c r="L45" s="103"/>
      <c r="M45"/>
      <c r="O45"/>
      <c r="Q45"/>
    </row>
    <row r="46" spans="2:17">
      <c r="B46" s="112"/>
      <c r="C46" s="972" t="s">
        <v>1007</v>
      </c>
      <c r="D46" s="973"/>
      <c r="E46" s="974"/>
      <c r="F46" s="1"/>
      <c r="G46" s="799" t="str">
        <f>'品質・出来ばえ（検査員）'!C545</f>
        <v/>
      </c>
      <c r="H46" s="798" t="str">
        <f>'品質・出来ばえ（検査員）'!C542</f>
        <v/>
      </c>
      <c r="J46" s="6"/>
      <c r="K46" s="6"/>
      <c r="L46" s="103"/>
      <c r="M46"/>
      <c r="O46"/>
      <c r="Q46"/>
    </row>
    <row r="47" spans="2:17">
      <c r="B47" s="112"/>
      <c r="C47" s="972" t="s">
        <v>1008</v>
      </c>
      <c r="D47" s="973"/>
      <c r="E47" s="974"/>
      <c r="F47" s="1"/>
      <c r="G47" s="799" t="str">
        <f>'品質・出来ばえ（検査員）'!C593</f>
        <v/>
      </c>
      <c r="H47" s="798" t="str">
        <f>'品質・出来ばえ（検査員）'!C590</f>
        <v/>
      </c>
      <c r="J47" s="6"/>
      <c r="K47" s="6"/>
      <c r="L47" s="103"/>
      <c r="M47"/>
      <c r="O47"/>
      <c r="Q47"/>
    </row>
    <row r="48" spans="2:17">
      <c r="B48" s="112"/>
      <c r="C48" s="972" t="s">
        <v>1009</v>
      </c>
      <c r="D48" s="973"/>
      <c r="E48" s="974"/>
      <c r="F48" s="91"/>
      <c r="G48" s="800" t="str">
        <f>'品質・出来ばえ（検査員）'!C649</f>
        <v/>
      </c>
      <c r="H48" s="798" t="str">
        <f>'品質・出来ばえ（検査員）'!C646</f>
        <v/>
      </c>
      <c r="J48" s="6"/>
      <c r="K48" s="6"/>
      <c r="L48" s="103"/>
      <c r="M48"/>
      <c r="O48"/>
      <c r="Q48"/>
    </row>
    <row r="49" spans="2:17">
      <c r="B49" s="112"/>
      <c r="C49" s="972" t="s">
        <v>1091</v>
      </c>
      <c r="D49" s="973"/>
      <c r="E49" s="974"/>
      <c r="F49" s="1"/>
      <c r="G49" s="799" t="str">
        <f>'品質・出来ばえ（検査員）'!C697</f>
        <v/>
      </c>
      <c r="H49" s="798" t="str">
        <f>'品質・出来ばえ（検査員）'!C694</f>
        <v/>
      </c>
      <c r="J49" s="6"/>
      <c r="K49" s="6"/>
      <c r="L49" s="103"/>
      <c r="M49"/>
      <c r="O49"/>
      <c r="Q49"/>
    </row>
    <row r="50" spans="2:17">
      <c r="B50" s="112"/>
      <c r="C50" s="972" t="s">
        <v>1010</v>
      </c>
      <c r="D50" s="973"/>
      <c r="E50" s="974"/>
      <c r="F50" s="1"/>
      <c r="G50" s="799" t="str">
        <f>'品質・出来ばえ（検査員）'!C746</f>
        <v/>
      </c>
      <c r="H50" s="798" t="str">
        <f>'品質・出来ばえ（検査員）'!C743</f>
        <v/>
      </c>
      <c r="J50" s="6"/>
      <c r="K50" s="6"/>
      <c r="L50" s="103"/>
      <c r="M50"/>
      <c r="O50"/>
      <c r="Q50"/>
    </row>
    <row r="51" spans="2:17">
      <c r="B51" s="112"/>
      <c r="C51" s="972" t="s">
        <v>1218</v>
      </c>
      <c r="D51" s="973"/>
      <c r="E51" s="974"/>
      <c r="F51" s="1"/>
      <c r="G51" s="799" t="str">
        <f>'品質・出来ばえ（検査員）'!C805</f>
        <v/>
      </c>
      <c r="H51" s="798" t="str">
        <f>'品質・出来ばえ（検査員）'!C802</f>
        <v/>
      </c>
      <c r="J51" s="6"/>
      <c r="K51" s="6"/>
      <c r="L51" s="103"/>
      <c r="M51"/>
      <c r="O51"/>
      <c r="Q51"/>
    </row>
    <row r="52" spans="2:17">
      <c r="B52" s="112"/>
      <c r="C52" s="972" t="s">
        <v>1219</v>
      </c>
      <c r="D52" s="973"/>
      <c r="E52" s="974"/>
      <c r="F52" s="1"/>
      <c r="G52" s="799" t="str">
        <f>'品質・出来ばえ（検査員）'!C858</f>
        <v/>
      </c>
      <c r="H52" s="798" t="str">
        <f>'品質・出来ばえ（検査員）'!C855</f>
        <v/>
      </c>
      <c r="J52" s="6"/>
      <c r="K52" s="6"/>
      <c r="L52" s="103"/>
      <c r="M52"/>
      <c r="O52"/>
      <c r="Q52"/>
    </row>
    <row r="53" spans="2:17">
      <c r="B53" s="112"/>
      <c r="C53" s="972" t="s">
        <v>1220</v>
      </c>
      <c r="D53" s="973"/>
      <c r="E53" s="974"/>
      <c r="F53" s="1"/>
      <c r="G53" s="799" t="str">
        <f>'品質・出来ばえ（検査員）'!C908</f>
        <v/>
      </c>
      <c r="H53" s="798" t="str">
        <f>'品質・出来ばえ（検査員）'!C905</f>
        <v/>
      </c>
      <c r="J53" s="6"/>
      <c r="K53" s="6"/>
      <c r="L53" s="103"/>
      <c r="M53"/>
      <c r="O53"/>
      <c r="Q53"/>
    </row>
    <row r="54" spans="2:17">
      <c r="B54" s="112"/>
      <c r="C54" s="972" t="s">
        <v>1221</v>
      </c>
      <c r="D54" s="973"/>
      <c r="E54" s="974"/>
      <c r="F54" s="1"/>
      <c r="G54" s="799" t="str">
        <f>'品質・出来ばえ（検査員）'!C961</f>
        <v/>
      </c>
      <c r="H54" s="798" t="str">
        <f>'品質・出来ばえ（検査員）'!C958</f>
        <v/>
      </c>
      <c r="J54" s="6"/>
      <c r="K54" s="6"/>
      <c r="L54" s="103"/>
      <c r="M54"/>
      <c r="O54"/>
      <c r="Q54"/>
    </row>
    <row r="55" spans="2:17">
      <c r="B55" s="112"/>
      <c r="C55" s="972" t="s">
        <v>1222</v>
      </c>
      <c r="D55" s="973"/>
      <c r="E55" s="974"/>
      <c r="F55" s="1"/>
      <c r="G55" s="799" t="str">
        <f>'品質・出来ばえ（検査員）'!C1009</f>
        <v/>
      </c>
      <c r="H55" s="798" t="str">
        <f>'品質・出来ばえ（検査員）'!C1006</f>
        <v/>
      </c>
      <c r="J55" s="6"/>
      <c r="K55" s="6"/>
      <c r="L55" s="103"/>
      <c r="M55"/>
      <c r="O55"/>
      <c r="Q55"/>
    </row>
    <row r="56" spans="2:17">
      <c r="B56" s="112"/>
      <c r="C56" s="972" t="s">
        <v>1223</v>
      </c>
      <c r="D56" s="973"/>
      <c r="E56" s="974"/>
      <c r="F56" s="1"/>
      <c r="G56" s="799" t="str">
        <f>'品質・出来ばえ（検査員）'!C1056</f>
        <v/>
      </c>
      <c r="H56" s="798" t="str">
        <f>'品質・出来ばえ（検査員）'!C1053</f>
        <v/>
      </c>
      <c r="J56" s="6"/>
      <c r="K56" s="6"/>
      <c r="L56" s="103"/>
      <c r="M56"/>
      <c r="O56"/>
      <c r="Q56"/>
    </row>
    <row r="57" spans="2:17" ht="13.5" customHeight="1">
      <c r="B57" s="112"/>
      <c r="C57" s="972" t="s">
        <v>1224</v>
      </c>
      <c r="D57" s="973"/>
      <c r="E57" s="974"/>
      <c r="F57" s="1"/>
      <c r="G57" s="799" t="str">
        <f>'品質・出来ばえ（検査員）'!C1103</f>
        <v/>
      </c>
      <c r="H57" s="798" t="str">
        <f>'品質・出来ばえ（検査員）'!C1100</f>
        <v/>
      </c>
      <c r="J57" s="6"/>
      <c r="K57" s="6"/>
      <c r="L57" s="103"/>
      <c r="M57"/>
      <c r="O57"/>
      <c r="Q57"/>
    </row>
    <row r="58" spans="2:17">
      <c r="B58" s="112"/>
      <c r="C58" s="972" t="s">
        <v>1225</v>
      </c>
      <c r="D58" s="973"/>
      <c r="E58" s="974"/>
      <c r="F58" s="1"/>
      <c r="G58" s="799" t="str">
        <f>'品質・出来ばえ（検査員）'!C1184</f>
        <v/>
      </c>
      <c r="H58" s="798" t="str">
        <f>'品質・出来ばえ（検査員）'!C1181</f>
        <v/>
      </c>
      <c r="J58" s="6"/>
      <c r="K58" s="6"/>
      <c r="L58" s="103"/>
      <c r="M58"/>
      <c r="O58"/>
      <c r="Q58"/>
    </row>
    <row r="59" spans="2:17">
      <c r="B59" s="112"/>
      <c r="C59" s="972" t="s">
        <v>1226</v>
      </c>
      <c r="D59" s="973"/>
      <c r="E59" s="974"/>
      <c r="F59" s="1"/>
      <c r="G59" s="799" t="str">
        <f>'品質・出来ばえ（検査員）'!C1237</f>
        <v/>
      </c>
      <c r="H59" s="798" t="str">
        <f>'品質・出来ばえ（検査員）'!C1234</f>
        <v/>
      </c>
      <c r="J59" s="6"/>
      <c r="K59" s="6"/>
      <c r="L59" s="103"/>
      <c r="M59"/>
      <c r="O59"/>
      <c r="Q59"/>
    </row>
    <row r="60" spans="2:17">
      <c r="B60" s="112"/>
      <c r="C60" s="972" t="s">
        <v>1227</v>
      </c>
      <c r="D60" s="973"/>
      <c r="E60" s="974"/>
      <c r="F60" s="1"/>
      <c r="G60" s="799" t="str">
        <f>'品質・出来ばえ（検査員）'!C1296</f>
        <v/>
      </c>
      <c r="H60" s="798" t="str">
        <f>'品質・出来ばえ（検査員）'!C1293</f>
        <v/>
      </c>
      <c r="J60" s="6"/>
      <c r="K60" s="6"/>
      <c r="L60" s="103"/>
      <c r="M60"/>
      <c r="O60"/>
      <c r="Q60"/>
    </row>
    <row r="61" spans="2:17">
      <c r="B61" s="112"/>
      <c r="C61" s="972" t="s">
        <v>1228</v>
      </c>
      <c r="D61" s="973"/>
      <c r="E61" s="974"/>
      <c r="F61" s="1"/>
      <c r="G61" s="799" t="str">
        <f>'品質・出来ばえ（検査員）'!C1349</f>
        <v/>
      </c>
      <c r="H61" s="798" t="str">
        <f>'品質・出来ばえ（検査員）'!C1346</f>
        <v/>
      </c>
      <c r="J61" s="6"/>
      <c r="K61" s="6"/>
      <c r="L61" s="103"/>
      <c r="M61"/>
      <c r="O61"/>
      <c r="Q61"/>
    </row>
    <row r="62" spans="2:17">
      <c r="B62" s="112"/>
      <c r="C62" s="972" t="s">
        <v>1229</v>
      </c>
      <c r="D62" s="973"/>
      <c r="E62" s="974"/>
      <c r="F62" s="1"/>
      <c r="G62" s="799" t="str">
        <f>'品質・出来ばえ（検査員）'!C1403</f>
        <v/>
      </c>
      <c r="H62" s="798" t="str">
        <f>'品質・出来ばえ（検査員）'!C1400</f>
        <v/>
      </c>
      <c r="J62" s="6"/>
      <c r="K62" s="6"/>
      <c r="L62" s="103"/>
      <c r="M62"/>
      <c r="O62"/>
      <c r="Q62"/>
    </row>
    <row r="63" spans="2:17">
      <c r="B63" s="112"/>
      <c r="C63" s="972" t="s">
        <v>1230</v>
      </c>
      <c r="D63" s="973"/>
      <c r="E63" s="974"/>
      <c r="F63" s="1"/>
      <c r="G63" s="799" t="str">
        <f>'品質・出来ばえ（検査員）'!C1455</f>
        <v/>
      </c>
      <c r="H63" s="798" t="str">
        <f>'品質・出来ばえ（検査員）'!C1452</f>
        <v/>
      </c>
      <c r="J63" s="6"/>
      <c r="K63" s="6"/>
      <c r="L63" s="103"/>
      <c r="M63"/>
      <c r="O63"/>
      <c r="Q63"/>
    </row>
    <row r="64" spans="2:17">
      <c r="B64" s="112"/>
      <c r="C64" s="972" t="s">
        <v>1309</v>
      </c>
      <c r="D64" s="973"/>
      <c r="E64" s="974"/>
      <c r="F64" s="1"/>
      <c r="G64" s="799" t="str">
        <f>'品質・出来ばえ（検査員）'!C1507</f>
        <v/>
      </c>
      <c r="H64" s="798" t="str">
        <f>'品質・出来ばえ（検査員）'!C1504</f>
        <v/>
      </c>
      <c r="J64" s="6"/>
      <c r="K64" s="6"/>
      <c r="L64" s="103"/>
      <c r="M64"/>
      <c r="O64"/>
      <c r="Q64"/>
    </row>
    <row r="65" spans="2:17">
      <c r="B65" s="112"/>
      <c r="C65" s="972" t="s">
        <v>1662</v>
      </c>
      <c r="D65" s="973"/>
      <c r="E65" s="974"/>
      <c r="F65" s="91"/>
      <c r="G65" s="800" t="str">
        <f>'品質・出来ばえ（検査員）'!C1625</f>
        <v/>
      </c>
      <c r="H65" s="798" t="str">
        <f>'品質・出来ばえ（検査員）'!C1622</f>
        <v/>
      </c>
      <c r="J65" s="6"/>
      <c r="K65" s="6"/>
      <c r="L65" s="103"/>
      <c r="M65"/>
      <c r="O65"/>
      <c r="Q65"/>
    </row>
    <row r="66" spans="2:17">
      <c r="B66" s="112"/>
      <c r="C66" s="972" t="s">
        <v>1663</v>
      </c>
      <c r="D66" s="973"/>
      <c r="E66" s="974"/>
      <c r="F66" s="91"/>
      <c r="G66" s="800" t="str">
        <f>'品質・出来ばえ（検査員）'!C1683</f>
        <v/>
      </c>
      <c r="H66" s="798" t="str">
        <f>'品質・出来ばえ（検査員）'!C1680</f>
        <v/>
      </c>
      <c r="J66" s="6"/>
      <c r="K66" s="6"/>
      <c r="L66" s="103"/>
      <c r="M66"/>
      <c r="O66"/>
      <c r="Q66"/>
    </row>
    <row r="67" spans="2:17">
      <c r="B67" s="112"/>
      <c r="C67" s="972" t="s">
        <v>1310</v>
      </c>
      <c r="D67" s="973"/>
      <c r="E67" s="974"/>
      <c r="F67" s="91"/>
      <c r="G67" s="800" t="str">
        <f>'品質・出来ばえ（検査員）'!C1733</f>
        <v/>
      </c>
      <c r="H67" s="798" t="str">
        <f>'品質・出来ばえ（検査員）'!C1729</f>
        <v/>
      </c>
      <c r="J67" s="6"/>
      <c r="K67" s="6"/>
      <c r="L67" s="103"/>
      <c r="M67"/>
      <c r="O67"/>
      <c r="Q67"/>
    </row>
    <row r="68" spans="2:17">
      <c r="B68" s="112"/>
      <c r="C68" s="972" t="s">
        <v>2121</v>
      </c>
      <c r="D68" s="973"/>
      <c r="E68" s="974"/>
      <c r="F68" s="91"/>
      <c r="G68" s="800" t="str">
        <f>'品質・出来ばえ（検査員）'!C1792</f>
        <v/>
      </c>
      <c r="H68" s="798" t="str">
        <f>'品質・出来ばえ（検査員）'!C1789</f>
        <v/>
      </c>
      <c r="J68" s="6"/>
      <c r="K68" s="6"/>
      <c r="L68" s="103"/>
      <c r="M68"/>
      <c r="O68"/>
      <c r="Q68"/>
    </row>
    <row r="69" spans="2:17">
      <c r="B69" s="112"/>
      <c r="C69" s="972" t="s">
        <v>1311</v>
      </c>
      <c r="D69" s="973"/>
      <c r="E69" s="974"/>
      <c r="F69" s="91"/>
      <c r="G69" s="800" t="str">
        <f>'品質・出来ばえ（検査員）'!C1855</f>
        <v/>
      </c>
      <c r="H69" s="798" t="str">
        <f>'品質・出来ばえ（検査員）'!C1852</f>
        <v/>
      </c>
      <c r="J69" s="6"/>
      <c r="K69" s="6"/>
      <c r="L69" s="103"/>
      <c r="M69"/>
      <c r="O69"/>
      <c r="Q69"/>
    </row>
    <row r="70" spans="2:17">
      <c r="B70" s="112"/>
      <c r="C70" s="972" t="s">
        <v>1312</v>
      </c>
      <c r="D70" s="973"/>
      <c r="E70" s="974"/>
      <c r="F70" s="91"/>
      <c r="G70" s="800" t="str">
        <f>'品質・出来ばえ（検査員）'!C1904</f>
        <v/>
      </c>
      <c r="H70" s="798" t="str">
        <f>'品質・出来ばえ（検査員）'!C1901</f>
        <v/>
      </c>
      <c r="J70" s="6"/>
      <c r="K70" s="6"/>
      <c r="L70" s="103"/>
      <c r="M70"/>
      <c r="O70"/>
      <c r="Q70"/>
    </row>
    <row r="71" spans="2:17">
      <c r="B71" s="112"/>
      <c r="C71" s="972" t="s">
        <v>1313</v>
      </c>
      <c r="D71" s="973"/>
      <c r="E71" s="974"/>
      <c r="F71" s="91"/>
      <c r="G71" s="800" t="str">
        <f>'品質・出来ばえ（検査員）'!C1965</f>
        <v/>
      </c>
      <c r="H71" s="798" t="str">
        <f>'品質・出来ばえ（検査員）'!C1964</f>
        <v/>
      </c>
      <c r="J71" s="6"/>
      <c r="K71" s="6"/>
      <c r="L71" s="103"/>
      <c r="M71"/>
      <c r="O71"/>
      <c r="Q71"/>
    </row>
    <row r="72" spans="2:17">
      <c r="B72" s="112"/>
      <c r="C72" s="972" t="s">
        <v>1314</v>
      </c>
      <c r="D72" s="973"/>
      <c r="E72" s="974"/>
      <c r="F72" s="91"/>
      <c r="G72" s="800" t="str">
        <f>'品質・出来ばえ（検査員）'!C2019</f>
        <v/>
      </c>
      <c r="H72" s="798" t="str">
        <f>'品質・出来ばえ（検査員）'!C2018</f>
        <v/>
      </c>
      <c r="J72" s="6"/>
      <c r="K72" s="6"/>
      <c r="L72" s="103"/>
      <c r="M72"/>
      <c r="O72"/>
      <c r="Q72"/>
    </row>
    <row r="73" spans="2:17">
      <c r="B73" s="113"/>
      <c r="C73" s="972" t="s">
        <v>1315</v>
      </c>
      <c r="D73" s="973"/>
      <c r="E73" s="974"/>
      <c r="F73" s="91"/>
      <c r="G73" s="800" t="str">
        <f>'品質・出来ばえ（検査員）'!C2075</f>
        <v/>
      </c>
      <c r="H73" s="798" t="str">
        <f>'品質・出来ばえ（検査員）'!C2074</f>
        <v/>
      </c>
      <c r="J73" s="6"/>
      <c r="K73" s="6"/>
      <c r="L73" s="103"/>
      <c r="M73"/>
      <c r="O73"/>
      <c r="Q73"/>
    </row>
    <row r="74" spans="2:17">
      <c r="B74" s="114"/>
      <c r="C74" s="115"/>
      <c r="D74" s="115"/>
      <c r="E74" s="115"/>
      <c r="F74" s="78"/>
      <c r="G74" s="116"/>
      <c r="J74" s="6"/>
      <c r="K74" s="6"/>
      <c r="L74"/>
      <c r="M74"/>
      <c r="O74"/>
      <c r="Q74"/>
    </row>
    <row r="75" spans="2:17" ht="27">
      <c r="B75" s="106" t="s">
        <v>100</v>
      </c>
      <c r="C75" s="978" t="s">
        <v>97</v>
      </c>
      <c r="D75" s="979"/>
      <c r="E75" s="980"/>
      <c r="F75" s="107" t="s">
        <v>81</v>
      </c>
      <c r="I75" s="6"/>
      <c r="K75" s="6"/>
      <c r="M75"/>
      <c r="O75"/>
      <c r="Q75"/>
    </row>
    <row r="76" spans="2:17">
      <c r="B76" s="317"/>
      <c r="C76" s="975" t="s">
        <v>976</v>
      </c>
      <c r="D76" s="976"/>
      <c r="E76" s="977"/>
      <c r="F76" s="332" t="str">
        <f>'品質・出来ばえ（検査員）'!C44</f>
        <v/>
      </c>
      <c r="G76" s="1" t="str">
        <f>'品質・出来ばえ（検査員）'!C44</f>
        <v/>
      </c>
      <c r="H76" s="321"/>
      <c r="J76" s="6"/>
      <c r="K76" s="6"/>
      <c r="L76" s="103"/>
      <c r="M76"/>
      <c r="O76"/>
      <c r="Q76"/>
    </row>
    <row r="77" spans="2:17" ht="13.5" customHeight="1">
      <c r="B77" s="112"/>
      <c r="C77" s="1012" t="s">
        <v>979</v>
      </c>
      <c r="D77" s="1013"/>
      <c r="E77" s="1014"/>
      <c r="F77" s="331" t="str">
        <f>'品質・出来ばえ（検査員）'!C97</f>
        <v/>
      </c>
      <c r="G77" s="331" t="str">
        <f>'品質・出来ばえ（検査員）'!C96</f>
        <v/>
      </c>
      <c r="I77" s="6"/>
      <c r="J77" s="6"/>
      <c r="L77"/>
      <c r="M77"/>
      <c r="O77"/>
      <c r="Q77"/>
    </row>
    <row r="78" spans="2:17" ht="13.5" customHeight="1">
      <c r="B78" s="112"/>
      <c r="C78" s="972" t="s">
        <v>1086</v>
      </c>
      <c r="D78" s="973"/>
      <c r="E78" s="974"/>
      <c r="F78" s="331" t="str">
        <f>'品質・出来ばえ（検査員）'!C151</f>
        <v/>
      </c>
      <c r="G78" s="331" t="str">
        <f>'品質・出来ばえ（検査員）'!C150</f>
        <v/>
      </c>
      <c r="I78" s="6"/>
      <c r="J78" s="6"/>
      <c r="L78"/>
      <c r="M78"/>
      <c r="O78"/>
      <c r="Q78"/>
    </row>
    <row r="79" spans="2:17" ht="13.5" customHeight="1">
      <c r="B79" s="112"/>
      <c r="C79" s="972" t="s">
        <v>2053</v>
      </c>
      <c r="D79" s="973"/>
      <c r="E79" s="974"/>
      <c r="F79" s="331" t="str">
        <f>'品質・出来ばえ（検査員）'!C173</f>
        <v/>
      </c>
      <c r="G79" s="331" t="str">
        <f>'品質・出来ばえ（検査員）'!C172</f>
        <v/>
      </c>
      <c r="I79" s="6"/>
      <c r="J79" s="6"/>
      <c r="L79"/>
      <c r="M79"/>
      <c r="O79"/>
      <c r="Q79"/>
    </row>
    <row r="80" spans="2:17" ht="13.5" customHeight="1">
      <c r="B80" s="112"/>
      <c r="C80" s="972" t="s">
        <v>981</v>
      </c>
      <c r="D80" s="973"/>
      <c r="E80" s="974"/>
      <c r="F80" s="331" t="str">
        <f>'品質・出来ばえ（検査員）'!C226</f>
        <v/>
      </c>
      <c r="G80" s="331" t="str">
        <f>'品質・出来ばえ（検査員）'!C225</f>
        <v/>
      </c>
      <c r="I80" s="6"/>
      <c r="J80" s="6"/>
      <c r="L80"/>
      <c r="M80"/>
      <c r="O80"/>
      <c r="Q80"/>
    </row>
    <row r="81" spans="2:17" ht="13.5" customHeight="1">
      <c r="B81" s="112"/>
      <c r="C81" s="972" t="s">
        <v>983</v>
      </c>
      <c r="D81" s="973"/>
      <c r="E81" s="974"/>
      <c r="F81" s="331" t="str">
        <f>'品質・出来ばえ（検査員）'!C284</f>
        <v/>
      </c>
      <c r="G81" s="331" t="str">
        <f>'品質・出来ばえ（検査員）'!C283</f>
        <v/>
      </c>
      <c r="I81" s="6"/>
      <c r="J81" s="6"/>
      <c r="L81"/>
      <c r="M81"/>
      <c r="O81"/>
      <c r="Q81"/>
    </row>
    <row r="82" spans="2:17">
      <c r="B82" s="112"/>
      <c r="C82" s="972" t="s">
        <v>1004</v>
      </c>
      <c r="D82" s="973"/>
      <c r="E82" s="974"/>
      <c r="F82" s="331" t="str">
        <f>'品質・出来ばえ（検査員）'!C345</f>
        <v/>
      </c>
      <c r="G82" s="331" t="str">
        <f>'品質・出来ばえ（検査員）'!C344</f>
        <v/>
      </c>
      <c r="I82" s="6"/>
      <c r="J82" s="6"/>
      <c r="L82"/>
      <c r="M82"/>
      <c r="O82"/>
      <c r="Q82"/>
    </row>
    <row r="83" spans="2:17">
      <c r="B83" s="112"/>
      <c r="C83" s="972" t="s">
        <v>1005</v>
      </c>
      <c r="D83" s="973"/>
      <c r="E83" s="974"/>
      <c r="F83" s="331" t="str">
        <f>'品質・出来ばえ（検査員）'!C441</f>
        <v/>
      </c>
      <c r="G83" s="331" t="str">
        <f>'品質・出来ばえ（検査員）'!C440</f>
        <v/>
      </c>
      <c r="I83" s="6"/>
      <c r="J83" s="6"/>
      <c r="L83"/>
      <c r="M83"/>
      <c r="O83"/>
      <c r="Q83"/>
    </row>
    <row r="84" spans="2:17" ht="13.5" customHeight="1">
      <c r="B84" s="112"/>
      <c r="C84" s="972" t="s">
        <v>1006</v>
      </c>
      <c r="D84" s="973"/>
      <c r="E84" s="974"/>
      <c r="F84" s="331" t="str">
        <f>'品質・出来ばえ（検査員）'!C508</f>
        <v/>
      </c>
      <c r="G84" s="331" t="str">
        <f>'品質・出来ばえ（検査員）'!C507</f>
        <v/>
      </c>
      <c r="I84" s="6"/>
      <c r="J84" s="6"/>
      <c r="L84"/>
      <c r="M84"/>
      <c r="O84"/>
      <c r="Q84"/>
    </row>
    <row r="85" spans="2:17">
      <c r="B85" s="112"/>
      <c r="C85" s="972" t="s">
        <v>1007</v>
      </c>
      <c r="D85" s="973"/>
      <c r="E85" s="974"/>
      <c r="F85" s="331" t="str">
        <f>'品質・出来ばえ（検査員）'!C566</f>
        <v/>
      </c>
      <c r="G85" s="331" t="str">
        <f>'品質・出来ばえ（検査員）'!C565</f>
        <v/>
      </c>
      <c r="I85" s="6"/>
      <c r="J85" s="6"/>
      <c r="L85"/>
      <c r="M85"/>
      <c r="O85"/>
      <c r="Q85"/>
    </row>
    <row r="86" spans="2:17" ht="13.5" customHeight="1">
      <c r="B86" s="112"/>
      <c r="C86" s="972" t="s">
        <v>1008</v>
      </c>
      <c r="D86" s="973"/>
      <c r="E86" s="974"/>
      <c r="F86" s="331" t="str">
        <f>'品質・出来ばえ（検査員）'!C614</f>
        <v/>
      </c>
      <c r="G86" s="331" t="str">
        <f>'品質・出来ばえ（検査員）'!C613</f>
        <v/>
      </c>
      <c r="I86" s="6"/>
      <c r="J86" s="6"/>
      <c r="L86"/>
      <c r="M86"/>
      <c r="O86"/>
      <c r="Q86"/>
    </row>
    <row r="87" spans="2:17" ht="13.5" customHeight="1">
      <c r="B87" s="112"/>
      <c r="C87" s="972" t="s">
        <v>1009</v>
      </c>
      <c r="D87" s="973"/>
      <c r="E87" s="974"/>
      <c r="F87" s="331" t="str">
        <f>'品質・出来ばえ（検査員）'!C670</f>
        <v/>
      </c>
      <c r="G87" s="331" t="str">
        <f>'品質・出来ばえ（検査員）'!C669</f>
        <v/>
      </c>
      <c r="H87" s="111"/>
      <c r="I87" s="6"/>
      <c r="J87" s="6"/>
      <c r="L87"/>
      <c r="M87"/>
      <c r="O87"/>
      <c r="Q87"/>
    </row>
    <row r="88" spans="2:17" ht="13.5" customHeight="1">
      <c r="B88" s="112"/>
      <c r="C88" s="972" t="s">
        <v>1091</v>
      </c>
      <c r="D88" s="973"/>
      <c r="E88" s="974"/>
      <c r="F88" s="331" t="str">
        <f>'品質・出来ばえ（検査員）'!C718</f>
        <v/>
      </c>
      <c r="G88" s="331" t="str">
        <f>'品質・出来ばえ（検査員）'!C717</f>
        <v/>
      </c>
      <c r="H88" s="111"/>
      <c r="I88" s="6"/>
      <c r="J88" s="6"/>
      <c r="M88"/>
      <c r="O88"/>
      <c r="Q88"/>
    </row>
    <row r="89" spans="2:17" ht="13.5" customHeight="1">
      <c r="B89" s="112"/>
      <c r="C89" s="972" t="s">
        <v>1010</v>
      </c>
      <c r="D89" s="973"/>
      <c r="E89" s="974"/>
      <c r="F89" s="331" t="str">
        <f>'品質・出来ばえ（検査員）'!C767</f>
        <v/>
      </c>
      <c r="G89" s="331" t="str">
        <f>'品質・出来ばえ（検査員）'!C766</f>
        <v/>
      </c>
      <c r="H89" s="111"/>
      <c r="I89" s="6"/>
      <c r="J89" s="6"/>
      <c r="M89"/>
      <c r="O89"/>
      <c r="Q89"/>
    </row>
    <row r="90" spans="2:17" ht="13.5" customHeight="1">
      <c r="B90" s="112"/>
      <c r="C90" s="972" t="s">
        <v>1218</v>
      </c>
      <c r="D90" s="973"/>
      <c r="E90" s="974"/>
      <c r="F90" s="331" t="str">
        <f>'品質・出来ばえ（検査員）'!C826</f>
        <v/>
      </c>
      <c r="G90" s="331" t="str">
        <f>'品質・出来ばえ（検査員）'!C825</f>
        <v/>
      </c>
      <c r="H90" s="111"/>
      <c r="I90" s="6"/>
      <c r="J90" s="6"/>
      <c r="M90"/>
      <c r="O90"/>
      <c r="Q90"/>
    </row>
    <row r="91" spans="2:17">
      <c r="B91" s="112"/>
      <c r="C91" s="972" t="s">
        <v>1219</v>
      </c>
      <c r="D91" s="973"/>
      <c r="E91" s="974"/>
      <c r="F91" s="331" t="str">
        <f>'品質・出来ばえ（検査員）'!C879</f>
        <v/>
      </c>
      <c r="G91" s="331" t="str">
        <f>'品質・出来ばえ（検査員）'!C878</f>
        <v/>
      </c>
      <c r="H91" s="111"/>
      <c r="I91" s="6"/>
      <c r="J91" s="6"/>
      <c r="M91"/>
      <c r="O91"/>
      <c r="Q91"/>
    </row>
    <row r="92" spans="2:17" ht="13.5" customHeight="1">
      <c r="B92" s="112"/>
      <c r="C92" s="972" t="s">
        <v>1220</v>
      </c>
      <c r="D92" s="973"/>
      <c r="E92" s="974"/>
      <c r="F92" s="331" t="str">
        <f>'品質・出来ばえ（検査員）'!C929</f>
        <v/>
      </c>
      <c r="G92" s="331" t="str">
        <f>'品質・出来ばえ（検査員）'!C928</f>
        <v/>
      </c>
      <c r="H92" s="111"/>
      <c r="I92" s="6"/>
      <c r="J92" s="6"/>
      <c r="M92"/>
      <c r="O92"/>
      <c r="Q92"/>
    </row>
    <row r="93" spans="2:17">
      <c r="B93" s="112"/>
      <c r="C93" s="972" t="s">
        <v>1221</v>
      </c>
      <c r="D93" s="973"/>
      <c r="E93" s="974"/>
      <c r="F93" s="331" t="str">
        <f>'品質・出来ばえ（検査員）'!C982</f>
        <v/>
      </c>
      <c r="G93" s="331" t="str">
        <f>'品質・出来ばえ（検査員）'!C981</f>
        <v/>
      </c>
      <c r="H93" s="111"/>
      <c r="I93" s="6"/>
      <c r="J93" s="6"/>
      <c r="M93"/>
      <c r="O93"/>
      <c r="Q93"/>
    </row>
    <row r="94" spans="2:17">
      <c r="B94" s="112"/>
      <c r="C94" s="972" t="s">
        <v>1222</v>
      </c>
      <c r="D94" s="973"/>
      <c r="E94" s="974"/>
      <c r="F94" s="331" t="str">
        <f>'品質・出来ばえ（検査員）'!C1030</f>
        <v/>
      </c>
      <c r="G94" s="331" t="str">
        <f>'品質・出来ばえ（検査員）'!C1029</f>
        <v/>
      </c>
      <c r="H94" s="111"/>
      <c r="I94" s="6"/>
      <c r="J94" s="6"/>
      <c r="M94"/>
      <c r="O94"/>
      <c r="Q94"/>
    </row>
    <row r="95" spans="2:17">
      <c r="B95" s="112"/>
      <c r="C95" s="972" t="s">
        <v>1223</v>
      </c>
      <c r="D95" s="973"/>
      <c r="E95" s="974"/>
      <c r="F95" s="331" t="str">
        <f>'品質・出来ばえ（検査員）'!C1077</f>
        <v/>
      </c>
      <c r="G95" s="782" t="str">
        <f>'品質・出来ばえ（検査員）'!C1076</f>
        <v/>
      </c>
      <c r="H95" s="111"/>
      <c r="I95" s="6"/>
      <c r="J95" s="6"/>
      <c r="M95"/>
      <c r="O95"/>
      <c r="Q95"/>
    </row>
    <row r="96" spans="2:17" ht="13.5" customHeight="1">
      <c r="B96" s="112"/>
      <c r="C96" s="972" t="s">
        <v>1231</v>
      </c>
      <c r="D96" s="973"/>
      <c r="E96" s="974"/>
      <c r="F96" s="331" t="str">
        <f>'品質・出来ばえ（検査員）'!C1124</f>
        <v/>
      </c>
      <c r="G96" s="331" t="str">
        <f>'品質・出来ばえ（検査員）'!C1123</f>
        <v/>
      </c>
      <c r="H96" s="111"/>
      <c r="I96" s="6"/>
      <c r="J96" s="6"/>
      <c r="M96"/>
      <c r="O96"/>
      <c r="Q96"/>
    </row>
    <row r="97" spans="2:17" ht="13.5" customHeight="1">
      <c r="B97" s="112"/>
      <c r="C97" s="972" t="s">
        <v>1232</v>
      </c>
      <c r="D97" s="973"/>
      <c r="E97" s="974"/>
      <c r="F97" s="331" t="str">
        <f>'品質・出来ばえ（検査員）'!C1205</f>
        <v/>
      </c>
      <c r="G97" s="331" t="str">
        <f>'品質・出来ばえ（検査員）'!C1204</f>
        <v/>
      </c>
      <c r="H97" s="111"/>
      <c r="I97" s="6"/>
      <c r="J97" s="6"/>
      <c r="M97"/>
      <c r="O97"/>
      <c r="Q97"/>
    </row>
    <row r="98" spans="2:17">
      <c r="B98" s="112"/>
      <c r="C98" s="972" t="s">
        <v>1226</v>
      </c>
      <c r="D98" s="973"/>
      <c r="E98" s="974"/>
      <c r="F98" s="331" t="str">
        <f>'品質・出来ばえ（検査員）'!C1260</f>
        <v/>
      </c>
      <c r="G98" s="782" t="str">
        <f>'品質・出来ばえ（検査員）'!C1259</f>
        <v/>
      </c>
      <c r="H98" s="111"/>
      <c r="I98" s="6"/>
      <c r="J98" s="6"/>
      <c r="M98"/>
      <c r="O98"/>
      <c r="Q98"/>
    </row>
    <row r="99" spans="2:17" ht="13.5" customHeight="1">
      <c r="B99" s="112"/>
      <c r="C99" s="972" t="s">
        <v>1233</v>
      </c>
      <c r="D99" s="973"/>
      <c r="E99" s="974"/>
      <c r="F99" s="331" t="str">
        <f>'品質・出来ばえ（検査員）'!C1319</f>
        <v/>
      </c>
      <c r="G99" s="782" t="str">
        <f>'品質・出来ばえ（検査員）'!C1318</f>
        <v/>
      </c>
      <c r="H99" s="111"/>
      <c r="I99" s="6"/>
      <c r="J99" s="6"/>
      <c r="M99"/>
      <c r="O99"/>
      <c r="Q99"/>
    </row>
    <row r="100" spans="2:17" ht="13.5" customHeight="1">
      <c r="B100" s="330"/>
      <c r="C100" s="972" t="s">
        <v>1234</v>
      </c>
      <c r="D100" s="973"/>
      <c r="E100" s="974"/>
      <c r="F100" s="331" t="str">
        <f>'品質・出来ばえ（検査員）'!C1371</f>
        <v/>
      </c>
      <c r="G100" s="782" t="str">
        <f>'品質・出来ばえ（検査員）'!C1370</f>
        <v/>
      </c>
      <c r="H100" s="111"/>
      <c r="I100" s="6"/>
      <c r="J100" s="6"/>
      <c r="M100"/>
      <c r="O100"/>
      <c r="Q100"/>
    </row>
    <row r="101" spans="2:17" ht="13.5" customHeight="1">
      <c r="B101" s="330"/>
      <c r="C101" s="972" t="s">
        <v>1229</v>
      </c>
      <c r="D101" s="973"/>
      <c r="E101" s="974"/>
      <c r="F101" s="331" t="str">
        <f>'品質・出来ばえ（検査員）'!C1425</f>
        <v/>
      </c>
      <c r="G101" s="782" t="str">
        <f>'品質・出来ばえ（検査員）'!C1424</f>
        <v/>
      </c>
      <c r="H101" s="111"/>
      <c r="I101" s="6"/>
      <c r="J101" s="6"/>
      <c r="M101"/>
      <c r="O101"/>
      <c r="Q101"/>
    </row>
    <row r="102" spans="2:17" ht="13.5" customHeight="1">
      <c r="B102" s="330"/>
      <c r="C102" s="972" t="s">
        <v>1230</v>
      </c>
      <c r="D102" s="973"/>
      <c r="E102" s="974"/>
      <c r="F102" s="331" t="str">
        <f>'品質・出来ばえ（検査員）'!C1477</f>
        <v/>
      </c>
      <c r="G102" s="782" t="str">
        <f>'品質・出来ばえ（検査員）'!C1476</f>
        <v/>
      </c>
      <c r="H102" s="111"/>
      <c r="I102" s="6"/>
      <c r="J102" s="6"/>
      <c r="M102"/>
      <c r="O102"/>
      <c r="Q102"/>
    </row>
    <row r="103" spans="2:17" ht="13.5" customHeight="1">
      <c r="B103" s="330"/>
      <c r="C103" s="972" t="s">
        <v>1309</v>
      </c>
      <c r="D103" s="973"/>
      <c r="E103" s="974"/>
      <c r="F103" s="331" t="str">
        <f>'品質・出来ばえ（検査員）'!C1529</f>
        <v/>
      </c>
      <c r="G103" s="331" t="str">
        <f>'品質・出来ばえ（検査員）'!C1528</f>
        <v/>
      </c>
      <c r="H103" s="111"/>
      <c r="I103" s="6"/>
      <c r="J103" s="6"/>
      <c r="M103"/>
      <c r="O103"/>
      <c r="Q103"/>
    </row>
    <row r="104" spans="2:17" ht="13.5" customHeight="1">
      <c r="B104" s="330"/>
      <c r="C104" s="972" t="s">
        <v>1662</v>
      </c>
      <c r="D104" s="973"/>
      <c r="E104" s="974"/>
      <c r="F104" s="331" t="str">
        <f>'品質・出来ばえ（検査員）'!C1645</f>
        <v/>
      </c>
      <c r="G104" s="782" t="str">
        <f>'品質・出来ばえ（検査員）'!C1644</f>
        <v/>
      </c>
      <c r="H104" s="111"/>
      <c r="I104" s="6"/>
      <c r="J104" s="6"/>
      <c r="M104"/>
      <c r="O104"/>
      <c r="Q104"/>
    </row>
    <row r="105" spans="2:17">
      <c r="B105" s="330"/>
      <c r="C105" s="972" t="s">
        <v>1663</v>
      </c>
      <c r="D105" s="973"/>
      <c r="E105" s="974"/>
      <c r="F105" s="331" t="str">
        <f>'品質・出来ばえ（検査員）'!C1700</f>
        <v/>
      </c>
      <c r="G105" s="782" t="str">
        <f>'品質・出来ばえ（検査員）'!C1699</f>
        <v/>
      </c>
      <c r="H105" s="111"/>
      <c r="I105" s="6"/>
      <c r="J105" s="6"/>
      <c r="M105"/>
      <c r="O105"/>
      <c r="Q105"/>
    </row>
    <row r="106" spans="2:17">
      <c r="B106" s="342"/>
      <c r="C106" s="972" t="s">
        <v>1310</v>
      </c>
      <c r="D106" s="973"/>
      <c r="E106" s="974"/>
      <c r="F106" s="331" t="str">
        <f>'品質・出来ばえ（検査員）'!C1759</f>
        <v/>
      </c>
      <c r="G106" s="782" t="str">
        <f>'品質・出来ばえ（検査員）'!C1758</f>
        <v/>
      </c>
      <c r="H106" s="111"/>
      <c r="I106" s="6"/>
      <c r="J106" s="6"/>
      <c r="M106"/>
      <c r="O106"/>
      <c r="Q106"/>
    </row>
    <row r="107" spans="2:17" ht="13.5" customHeight="1">
      <c r="B107" s="330"/>
      <c r="C107" s="972" t="s">
        <v>2121</v>
      </c>
      <c r="D107" s="973"/>
      <c r="E107" s="974"/>
      <c r="F107" s="331" t="str">
        <f>'品質・出来ばえ（検査員）'!C1814</f>
        <v/>
      </c>
      <c r="G107" s="331" t="str">
        <f>'品質・出来ばえ（検査員）'!C1813</f>
        <v/>
      </c>
      <c r="I107" s="6"/>
      <c r="J107" s="6"/>
      <c r="M107"/>
      <c r="O107"/>
      <c r="Q107"/>
    </row>
    <row r="108" spans="2:17" ht="13.5" customHeight="1">
      <c r="B108" s="330"/>
      <c r="C108" s="972" t="s">
        <v>1316</v>
      </c>
      <c r="D108" s="973"/>
      <c r="E108" s="974"/>
      <c r="F108" s="331" t="str">
        <f>'品質・出来ばえ（検査員）'!C1876</f>
        <v/>
      </c>
      <c r="G108" s="331" t="str">
        <f>'品質・出来ばえ（検査員）'!C1875</f>
        <v/>
      </c>
      <c r="J108" s="111"/>
      <c r="K108" s="6"/>
      <c r="M108"/>
      <c r="N108" s="6"/>
      <c r="O108"/>
      <c r="Q108"/>
    </row>
    <row r="109" spans="2:17">
      <c r="B109" s="330"/>
      <c r="C109" s="972" t="s">
        <v>1317</v>
      </c>
      <c r="D109" s="973"/>
      <c r="E109" s="974"/>
      <c r="F109" s="331" t="str">
        <f>'品質・出来ばえ（検査員）'!C1926</f>
        <v/>
      </c>
      <c r="G109" s="331" t="str">
        <f>'品質・出来ばえ（検査員）'!C1925</f>
        <v/>
      </c>
      <c r="J109" s="111"/>
      <c r="K109" s="6"/>
      <c r="M109"/>
      <c r="N109" s="6"/>
      <c r="O109"/>
      <c r="Q109"/>
    </row>
    <row r="110" spans="2:17">
      <c r="B110" s="330"/>
      <c r="C110" s="972" t="s">
        <v>1318</v>
      </c>
      <c r="D110" s="973"/>
      <c r="E110" s="974"/>
      <c r="F110" s="331" t="str">
        <f>'品質・出来ばえ（検査員）'!C1987</f>
        <v/>
      </c>
      <c r="G110" s="331" t="str">
        <f>'品質・出来ばえ（検査員）'!C1986</f>
        <v/>
      </c>
      <c r="J110" s="111"/>
      <c r="K110" s="6"/>
      <c r="M110"/>
      <c r="N110" s="6"/>
      <c r="O110"/>
      <c r="Q110"/>
    </row>
    <row r="111" spans="2:17" ht="13.5" customHeight="1">
      <c r="B111" s="330"/>
      <c r="C111" s="972" t="s">
        <v>1314</v>
      </c>
      <c r="D111" s="973"/>
      <c r="E111" s="974"/>
      <c r="F111" s="331" t="str">
        <f>'品質・出来ばえ（検査員）'!C2043</f>
        <v/>
      </c>
      <c r="G111" s="331" t="str">
        <f>'品質・出来ばえ（検査員）'!C2042</f>
        <v/>
      </c>
      <c r="J111" s="111"/>
      <c r="K111" s="6"/>
      <c r="N111" s="6"/>
      <c r="O111"/>
      <c r="Q111"/>
    </row>
    <row r="112" spans="2:17">
      <c r="B112" s="343"/>
      <c r="C112" s="972" t="s">
        <v>1319</v>
      </c>
      <c r="D112" s="973"/>
      <c r="E112" s="974"/>
      <c r="F112" s="331" t="str">
        <f>'品質・出来ばえ（検査員）'!C2099</f>
        <v/>
      </c>
      <c r="G112" s="331" t="str">
        <f>'品質・出来ばえ（検査員）'!C2098</f>
        <v/>
      </c>
      <c r="M112"/>
      <c r="O112"/>
      <c r="P112" s="6"/>
      <c r="Q112"/>
    </row>
    <row r="113" spans="11:17">
      <c r="K113" s="7"/>
      <c r="M113"/>
      <c r="N113" s="6"/>
      <c r="O113"/>
      <c r="P113" s="6"/>
      <c r="Q113"/>
    </row>
    <row r="114" spans="11:17">
      <c r="K114" s="6"/>
      <c r="M114"/>
      <c r="N114" s="6"/>
      <c r="O114"/>
      <c r="P114" s="6"/>
      <c r="Q114"/>
    </row>
    <row r="115" spans="11:17">
      <c r="K115" s="6"/>
      <c r="M115"/>
      <c r="N115" s="6"/>
      <c r="O115"/>
      <c r="P115" s="6"/>
      <c r="Q115"/>
    </row>
    <row r="116" spans="11:17">
      <c r="K116" s="6"/>
      <c r="M116"/>
      <c r="N116" s="6"/>
      <c r="O116"/>
      <c r="P116" s="6"/>
      <c r="Q116"/>
    </row>
    <row r="117" spans="11:17">
      <c r="K117" s="6"/>
      <c r="M117"/>
      <c r="N117" s="6"/>
      <c r="O117"/>
      <c r="P117" s="6"/>
      <c r="Q117"/>
    </row>
  </sheetData>
  <sheetProtection sheet="1" objects="1" scenarios="1"/>
  <mergeCells count="103">
    <mergeCell ref="C69:E69"/>
    <mergeCell ref="C55:E55"/>
    <mergeCell ref="C47:E47"/>
    <mergeCell ref="C54:E54"/>
    <mergeCell ref="C33:E33"/>
    <mergeCell ref="C40:E40"/>
    <mergeCell ref="C41:E41"/>
    <mergeCell ref="C42:E42"/>
    <mergeCell ref="C44:E44"/>
    <mergeCell ref="C45:E45"/>
    <mergeCell ref="C46:E46"/>
    <mergeCell ref="C48:E48"/>
    <mergeCell ref="C64:E64"/>
    <mergeCell ref="C51:E51"/>
    <mergeCell ref="C58:E58"/>
    <mergeCell ref="C59:E59"/>
    <mergeCell ref="C60:E60"/>
    <mergeCell ref="C61:E61"/>
    <mergeCell ref="C62:E62"/>
    <mergeCell ref="C39:E39"/>
    <mergeCell ref="C43:E43"/>
    <mergeCell ref="C112:E112"/>
    <mergeCell ref="C76:E76"/>
    <mergeCell ref="C105:E105"/>
    <mergeCell ref="C107:E107"/>
    <mergeCell ref="C108:E108"/>
    <mergeCell ref="C109:E109"/>
    <mergeCell ref="C110:E110"/>
    <mergeCell ref="C111:E111"/>
    <mergeCell ref="C100:E100"/>
    <mergeCell ref="C101:E101"/>
    <mergeCell ref="C102:E102"/>
    <mergeCell ref="C104:E104"/>
    <mergeCell ref="C106:E106"/>
    <mergeCell ref="C99:E99"/>
    <mergeCell ref="C96:E96"/>
    <mergeCell ref="C97:E97"/>
    <mergeCell ref="C98:E98"/>
    <mergeCell ref="C79:E79"/>
    <mergeCell ref="C83:E83"/>
    <mergeCell ref="C84:E84"/>
    <mergeCell ref="C85:E85"/>
    <mergeCell ref="C86:E86"/>
    <mergeCell ref="C77:E77"/>
    <mergeCell ref="C103:E103"/>
    <mergeCell ref="B2:E2"/>
    <mergeCell ref="B30:B32"/>
    <mergeCell ref="C30:E30"/>
    <mergeCell ref="C29:E29"/>
    <mergeCell ref="C31:E31"/>
    <mergeCell ref="C32:E32"/>
    <mergeCell ref="C4:E4"/>
    <mergeCell ref="C6:E6"/>
    <mergeCell ref="C8:D8"/>
    <mergeCell ref="C7:E7"/>
    <mergeCell ref="D10:E10"/>
    <mergeCell ref="D13:E13"/>
    <mergeCell ref="D16:E16"/>
    <mergeCell ref="C5:E5"/>
    <mergeCell ref="D9:E9"/>
    <mergeCell ref="D18:E18"/>
    <mergeCell ref="C15:E15"/>
    <mergeCell ref="C11:E11"/>
    <mergeCell ref="C12:E12"/>
    <mergeCell ref="D14:E14"/>
    <mergeCell ref="C21:E21"/>
    <mergeCell ref="C23:E23"/>
    <mergeCell ref="C24:E24"/>
    <mergeCell ref="C22:E22"/>
    <mergeCell ref="C82:E82"/>
    <mergeCell ref="C90:E90"/>
    <mergeCell ref="C92:E92"/>
    <mergeCell ref="C93:E93"/>
    <mergeCell ref="C87:E87"/>
    <mergeCell ref="C94:E94"/>
    <mergeCell ref="C95:E95"/>
    <mergeCell ref="C89:E89"/>
    <mergeCell ref="C91:E91"/>
    <mergeCell ref="C88:E88"/>
    <mergeCell ref="C81:E81"/>
    <mergeCell ref="C57:E57"/>
    <mergeCell ref="C53:E53"/>
    <mergeCell ref="C63:E63"/>
    <mergeCell ref="C34:E34"/>
    <mergeCell ref="C37:E37"/>
    <mergeCell ref="C35:E35"/>
    <mergeCell ref="C56:E56"/>
    <mergeCell ref="C49:E49"/>
    <mergeCell ref="C50:E50"/>
    <mergeCell ref="C52:E52"/>
    <mergeCell ref="C36:E36"/>
    <mergeCell ref="C38:E38"/>
    <mergeCell ref="C78:E78"/>
    <mergeCell ref="C80:E80"/>
    <mergeCell ref="C66:E66"/>
    <mergeCell ref="C75:E75"/>
    <mergeCell ref="C67:E67"/>
    <mergeCell ref="C68:E68"/>
    <mergeCell ref="C71:E71"/>
    <mergeCell ref="C65:E65"/>
    <mergeCell ref="C73:E73"/>
    <mergeCell ref="C72:E72"/>
    <mergeCell ref="C70:E70"/>
  </mergeCells>
  <phoneticPr fontId="3"/>
  <dataValidations count="6">
    <dataValidation type="list" allowBlank="1" showInputMessage="1" showErrorMessage="1" sqref="C23:E23" xr:uid="{00000000-0002-0000-0000-000000000000}">
      <formula1>$C$38:$C$73</formula1>
    </dataValidation>
    <dataValidation type="list" allowBlank="1" showInputMessage="1" showErrorMessage="1" sqref="C21:E21" xr:uid="{00000000-0002-0000-0000-000001000000}">
      <formula1>$C$30:$C$32</formula1>
    </dataValidation>
    <dataValidation type="list" allowBlank="1" showInputMessage="1" showErrorMessage="1" sqref="C24:E24" xr:uid="{00000000-0002-0000-0000-000002000000}">
      <formula1>$C$76:$C$112</formula1>
    </dataValidation>
    <dataValidation type="list" allowBlank="1" showInputMessage="1" showErrorMessage="1" sqref="C22:E22" xr:uid="{00000000-0002-0000-0000-000003000000}">
      <formula1>$C$34:$C$37</formula1>
    </dataValidation>
    <dataValidation type="list" allowBlank="1" showInputMessage="1" showErrorMessage="1" sqref="C16" xr:uid="{00000000-0002-0000-0000-000004000000}">
      <formula1>"副検査監,指定検査員"</formula1>
    </dataValidation>
    <dataValidation type="list" allowBlank="1" showInputMessage="1" showErrorMessage="1" sqref="C19" xr:uid="{00000000-0002-0000-0000-000005000000}">
      <formula1>"電子納品,紙納品"</formula1>
    </dataValidation>
  </dataValidations>
  <pageMargins left="0.78700000000000003" right="0.78700000000000003" top="0.98399999999999999" bottom="0.98399999999999999" header="0.51200000000000001" footer="0.51200000000000001"/>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0033CC"/>
    <pageSetUpPr fitToPage="1"/>
  </sheetPr>
  <dimension ref="A1:J111"/>
  <sheetViews>
    <sheetView view="pageBreakPreview" topLeftCell="A22" zoomScale="85" zoomScaleNormal="75" zoomScaleSheetLayoutView="85" workbookViewId="0">
      <selection activeCell="N46" sqref="N46"/>
    </sheetView>
  </sheetViews>
  <sheetFormatPr defaultRowHeight="13.5"/>
  <cols>
    <col min="1" max="1" width="13.375" style="119" customWidth="1"/>
    <col min="2" max="2" width="23.625" style="119" bestFit="1" customWidth="1"/>
    <col min="3" max="3" width="5.5" style="119" customWidth="1"/>
    <col min="4" max="6" width="35.625" style="119" customWidth="1"/>
    <col min="7" max="7" width="5.625" style="119" customWidth="1"/>
    <col min="8" max="8" width="20.625" style="119" customWidth="1"/>
    <col min="9" max="9" width="5.625" style="119" customWidth="1"/>
    <col min="10" max="10" width="20.625" style="119" customWidth="1"/>
    <col min="11" max="11" width="4.125" style="119" customWidth="1"/>
    <col min="12" max="16384" width="9" style="119"/>
  </cols>
  <sheetData>
    <row r="1" spans="1:10" ht="48" customHeight="1"/>
    <row r="2" spans="1:10" ht="17.25">
      <c r="A2" s="9" t="s">
        <v>1961</v>
      </c>
      <c r="D2" s="1542" t="s">
        <v>259</v>
      </c>
      <c r="E2" s="1542"/>
      <c r="F2" s="1542"/>
      <c r="G2" s="1542"/>
    </row>
    <row r="3" spans="1:10" s="9" customFormat="1" ht="15" customHeight="1" thickBot="1">
      <c r="A3" s="9" t="s">
        <v>1120</v>
      </c>
      <c r="F3" s="377"/>
      <c r="G3" s="377"/>
      <c r="H3" s="377"/>
      <c r="I3" s="377"/>
      <c r="J3" s="443" t="s">
        <v>1390</v>
      </c>
    </row>
    <row r="4" spans="1:10" ht="15" customHeight="1">
      <c r="A4" s="226" t="s">
        <v>185</v>
      </c>
      <c r="B4" s="227" t="s">
        <v>26</v>
      </c>
      <c r="C4" s="1469" t="s">
        <v>42</v>
      </c>
      <c r="D4" s="228" t="s">
        <v>141</v>
      </c>
      <c r="E4" s="340" t="s">
        <v>214</v>
      </c>
      <c r="F4" s="340" t="s">
        <v>24</v>
      </c>
      <c r="G4" s="1543" t="s">
        <v>288</v>
      </c>
      <c r="H4" s="1544"/>
      <c r="I4" s="1528" t="s">
        <v>73</v>
      </c>
      <c r="J4" s="1529"/>
    </row>
    <row r="5" spans="1:10" ht="14.25" customHeight="1">
      <c r="A5" s="1493" t="s">
        <v>215</v>
      </c>
      <c r="B5" s="337" t="s">
        <v>312</v>
      </c>
      <c r="C5" s="1470"/>
      <c r="D5" s="1530" t="s">
        <v>309</v>
      </c>
      <c r="E5" s="1532" t="s">
        <v>310</v>
      </c>
      <c r="F5" s="1534" t="s">
        <v>2054</v>
      </c>
      <c r="G5" s="1536" t="s">
        <v>311</v>
      </c>
      <c r="H5" s="1537"/>
      <c r="I5" s="1536" t="s">
        <v>287</v>
      </c>
      <c r="J5" s="1540"/>
    </row>
    <row r="6" spans="1:10" ht="57.75" customHeight="1">
      <c r="A6" s="1493"/>
      <c r="B6" s="384" t="s">
        <v>1688</v>
      </c>
      <c r="C6" s="230"/>
      <c r="D6" s="1531"/>
      <c r="E6" s="1533"/>
      <c r="F6" s="1535"/>
      <c r="G6" s="1538"/>
      <c r="H6" s="1539"/>
      <c r="I6" s="1538"/>
      <c r="J6" s="1541"/>
    </row>
    <row r="7" spans="1:10" s="9" customFormat="1" ht="15" customHeight="1">
      <c r="A7" s="426"/>
      <c r="B7" s="391"/>
      <c r="C7" s="392"/>
      <c r="D7" s="393" t="s">
        <v>1114</v>
      </c>
      <c r="G7" s="427"/>
      <c r="H7" s="428"/>
      <c r="I7" s="427"/>
      <c r="J7" s="417"/>
    </row>
    <row r="8" spans="1:10" s="9" customFormat="1" ht="15" customHeight="1" thickBot="1">
      <c r="A8" s="429"/>
      <c r="B8" s="394"/>
      <c r="C8" s="395"/>
      <c r="D8" s="1547" t="s">
        <v>2086</v>
      </c>
      <c r="E8" s="1548"/>
      <c r="F8" s="1549"/>
      <c r="G8" s="396"/>
      <c r="I8" s="396"/>
      <c r="J8" s="417"/>
    </row>
    <row r="9" spans="1:10" s="9" customFormat="1" ht="15" customHeight="1" thickTop="1">
      <c r="A9" s="426"/>
      <c r="B9" s="391"/>
      <c r="C9" s="396"/>
      <c r="D9" s="361" t="s">
        <v>313</v>
      </c>
      <c r="E9" s="362"/>
      <c r="G9" s="396"/>
      <c r="H9" s="1457" t="s">
        <v>1116</v>
      </c>
      <c r="J9" s="1457" t="s">
        <v>1117</v>
      </c>
    </row>
    <row r="10" spans="1:10" s="9" customFormat="1" ht="15" customHeight="1">
      <c r="A10" s="426"/>
      <c r="B10" s="391"/>
      <c r="C10" s="396"/>
      <c r="D10" s="397" t="s">
        <v>314</v>
      </c>
      <c r="E10" s="365"/>
      <c r="G10" s="396"/>
      <c r="H10" s="1459"/>
      <c r="I10" s="351"/>
      <c r="J10" s="1459"/>
    </row>
    <row r="11" spans="1:10" s="9" customFormat="1" ht="15" customHeight="1" thickBot="1">
      <c r="A11" s="426"/>
      <c r="B11" s="391"/>
      <c r="C11" s="396"/>
      <c r="D11" s="1545" t="s">
        <v>1686</v>
      </c>
      <c r="E11" s="1546"/>
      <c r="G11" s="396"/>
      <c r="H11" s="1458"/>
      <c r="I11" s="402"/>
      <c r="J11" s="1458"/>
    </row>
    <row r="12" spans="1:10" s="9" customFormat="1" ht="15" customHeight="1" thickTop="1">
      <c r="A12" s="426"/>
      <c r="B12" s="391"/>
      <c r="C12" s="396"/>
      <c r="D12" s="1545"/>
      <c r="E12" s="1546"/>
      <c r="G12" s="396"/>
      <c r="I12" s="396"/>
      <c r="J12" s="417"/>
    </row>
    <row r="13" spans="1:10" s="9" customFormat="1" ht="15" customHeight="1">
      <c r="A13" s="426"/>
      <c r="B13" s="391"/>
      <c r="C13" s="396"/>
      <c r="D13" s="1545"/>
      <c r="E13" s="1546"/>
      <c r="G13" s="396"/>
      <c r="I13" s="396"/>
      <c r="J13" s="417"/>
    </row>
    <row r="14" spans="1:10" s="9" customFormat="1" ht="15" customHeight="1">
      <c r="A14" s="426"/>
      <c r="B14" s="391"/>
      <c r="C14" s="396"/>
      <c r="D14" s="1545"/>
      <c r="E14" s="1546"/>
      <c r="G14" s="396"/>
      <c r="I14" s="396"/>
      <c r="J14" s="417"/>
    </row>
    <row r="15" spans="1:10" s="9" customFormat="1" ht="15" customHeight="1" thickBot="1">
      <c r="A15" s="426"/>
      <c r="B15" s="747" t="str">
        <f>IF(AND(C17="",評定条件入力表!C22=評定条件入力表!C34),"「a～e」を直接入力すること","")</f>
        <v>「a～e」を直接入力すること</v>
      </c>
      <c r="C15" s="396"/>
      <c r="D15" s="398" t="s">
        <v>315</v>
      </c>
      <c r="E15" s="367"/>
      <c r="G15" s="396"/>
      <c r="I15" s="396"/>
      <c r="J15" s="417"/>
    </row>
    <row r="16" spans="1:10" s="9" customFormat="1" ht="15" customHeight="1" thickTop="1" thickBot="1">
      <c r="A16" s="426"/>
      <c r="B16" s="391"/>
      <c r="C16" s="392"/>
      <c r="D16" s="358"/>
      <c r="G16" s="396"/>
      <c r="I16" s="396"/>
      <c r="J16" s="417"/>
    </row>
    <row r="17" spans="1:10" s="9" customFormat="1" ht="15" customHeight="1" thickTop="1" thickBot="1">
      <c r="A17" s="426"/>
      <c r="B17" s="399" t="s">
        <v>20</v>
      </c>
      <c r="C17" s="400"/>
      <c r="D17" s="401" t="s">
        <v>68</v>
      </c>
      <c r="G17" s="396"/>
      <c r="I17" s="396"/>
      <c r="J17" s="417"/>
    </row>
    <row r="18" spans="1:10" ht="15" customHeight="1" thickTop="1" thickBot="1">
      <c r="A18" s="130"/>
      <c r="B18" s="171"/>
      <c r="C18" s="156"/>
      <c r="D18" s="157"/>
      <c r="E18" s="158"/>
      <c r="F18" s="158"/>
      <c r="G18" s="159"/>
      <c r="H18" s="158"/>
      <c r="I18" s="159"/>
      <c r="J18" s="161"/>
    </row>
    <row r="19" spans="1:10" ht="15" customHeight="1">
      <c r="A19" s="426"/>
      <c r="B19" s="227" t="s">
        <v>26</v>
      </c>
      <c r="C19" s="1469" t="s">
        <v>42</v>
      </c>
      <c r="D19" s="420" t="s">
        <v>141</v>
      </c>
      <c r="E19" s="340" t="s">
        <v>214</v>
      </c>
      <c r="F19" s="340" t="s">
        <v>24</v>
      </c>
      <c r="G19" s="1494" t="s">
        <v>42</v>
      </c>
      <c r="H19" s="123" t="s">
        <v>25</v>
      </c>
      <c r="I19" s="1518" t="s">
        <v>42</v>
      </c>
      <c r="J19" s="124" t="s">
        <v>73</v>
      </c>
    </row>
    <row r="20" spans="1:10" ht="15" customHeight="1">
      <c r="A20" s="426"/>
      <c r="B20" s="337" t="s">
        <v>312</v>
      </c>
      <c r="C20" s="1470"/>
      <c r="D20" s="421" t="s">
        <v>923</v>
      </c>
      <c r="E20" s="422" t="s">
        <v>924</v>
      </c>
      <c r="F20" s="422" t="s">
        <v>825</v>
      </c>
      <c r="G20" s="1495"/>
      <c r="H20" s="202"/>
      <c r="I20" s="1519"/>
      <c r="J20" s="203"/>
    </row>
    <row r="21" spans="1:10" ht="15" customHeight="1">
      <c r="A21" s="426"/>
      <c r="B21" s="384" t="s">
        <v>1027</v>
      </c>
      <c r="C21" s="230"/>
      <c r="D21" s="195" t="s">
        <v>925</v>
      </c>
      <c r="G21" s="165"/>
      <c r="I21" s="165"/>
      <c r="J21" s="136"/>
    </row>
    <row r="22" spans="1:10" s="9" customFormat="1" ht="15" customHeight="1">
      <c r="A22" s="426"/>
      <c r="B22" s="379" t="s">
        <v>16</v>
      </c>
      <c r="C22" s="138"/>
      <c r="D22" s="1504" t="s">
        <v>926</v>
      </c>
      <c r="E22" s="1505"/>
      <c r="F22" s="1506"/>
      <c r="G22" s="430"/>
      <c r="H22" s="1464" t="s">
        <v>316</v>
      </c>
      <c r="I22" s="430"/>
      <c r="J22" s="1465" t="s">
        <v>301</v>
      </c>
    </row>
    <row r="23" spans="1:10" s="9" customFormat="1" ht="15" customHeight="1">
      <c r="A23" s="429"/>
      <c r="B23" s="379" t="s">
        <v>16</v>
      </c>
      <c r="C23" s="138"/>
      <c r="D23" s="1504" t="s">
        <v>927</v>
      </c>
      <c r="E23" s="1505"/>
      <c r="F23" s="1506"/>
      <c r="G23" s="431"/>
      <c r="H23" s="1464"/>
      <c r="I23" s="431"/>
      <c r="J23" s="1465"/>
    </row>
    <row r="24" spans="1:10" s="9" customFormat="1" ht="15" customHeight="1">
      <c r="A24" s="426"/>
      <c r="B24" s="379" t="s">
        <v>16</v>
      </c>
      <c r="C24" s="138"/>
      <c r="D24" s="1504" t="s">
        <v>928</v>
      </c>
      <c r="E24" s="1505"/>
      <c r="F24" s="1506"/>
      <c r="G24" s="431"/>
      <c r="H24" s="1464"/>
      <c r="I24" s="431"/>
      <c r="J24" s="1465"/>
    </row>
    <row r="25" spans="1:10" s="9" customFormat="1" ht="15" customHeight="1">
      <c r="A25" s="426"/>
      <c r="B25" s="379" t="s">
        <v>16</v>
      </c>
      <c r="C25" s="138"/>
      <c r="D25" s="1504" t="s">
        <v>929</v>
      </c>
      <c r="E25" s="1505"/>
      <c r="F25" s="1506"/>
      <c r="G25" s="192"/>
      <c r="H25" s="1464"/>
      <c r="I25" s="431"/>
      <c r="J25" s="1465"/>
    </row>
    <row r="26" spans="1:10" s="9" customFormat="1" ht="15" customHeight="1" thickBot="1">
      <c r="A26" s="426"/>
      <c r="B26" s="391"/>
      <c r="C26" s="138"/>
      <c r="D26" s="1525" t="s">
        <v>348</v>
      </c>
      <c r="E26" s="1526"/>
      <c r="F26" s="1527"/>
      <c r="G26" s="396"/>
      <c r="H26" s="1491"/>
      <c r="I26" s="396"/>
      <c r="J26" s="1465"/>
    </row>
    <row r="27" spans="1:10" s="9" customFormat="1" ht="15" customHeight="1" thickTop="1">
      <c r="A27" s="426"/>
      <c r="B27" s="391"/>
      <c r="C27" s="138"/>
      <c r="D27" s="1525" t="s">
        <v>349</v>
      </c>
      <c r="E27" s="1526"/>
      <c r="F27" s="1527"/>
      <c r="G27" s="396"/>
      <c r="H27" s="1457" t="s">
        <v>1116</v>
      </c>
      <c r="J27" s="1457" t="s">
        <v>1117</v>
      </c>
    </row>
    <row r="28" spans="1:10" s="9" customFormat="1" ht="15" customHeight="1">
      <c r="A28" s="426"/>
      <c r="B28" s="391"/>
      <c r="C28" s="138"/>
      <c r="D28" s="1525" t="s">
        <v>350</v>
      </c>
      <c r="E28" s="1526"/>
      <c r="F28" s="1527"/>
      <c r="G28" s="396"/>
      <c r="H28" s="1459"/>
      <c r="I28" s="351"/>
      <c r="J28" s="1459"/>
    </row>
    <row r="29" spans="1:10" s="9" customFormat="1" ht="15" customHeight="1" thickBot="1">
      <c r="A29" s="426"/>
      <c r="B29" s="391"/>
      <c r="C29" s="138"/>
      <c r="D29" s="1525" t="s">
        <v>930</v>
      </c>
      <c r="E29" s="1526"/>
      <c r="F29" s="1527"/>
      <c r="G29" s="396"/>
      <c r="H29" s="1458"/>
      <c r="I29" s="402"/>
      <c r="J29" s="1458"/>
    </row>
    <row r="30" spans="1:10" s="9" customFormat="1" ht="15" customHeight="1" thickTop="1">
      <c r="A30" s="426"/>
      <c r="B30" s="746" t="str">
        <f>IF(AND(C37="不足",評定条件入力表!C22=評定条件入力表!C37),"必須項目をすべて評価すること!!","")</f>
        <v/>
      </c>
      <c r="C30" s="396"/>
      <c r="D30" s="358"/>
      <c r="G30" s="396"/>
      <c r="I30" s="396"/>
      <c r="J30" s="417"/>
    </row>
    <row r="31" spans="1:10" s="9" customFormat="1" ht="15" customHeight="1" thickBot="1">
      <c r="A31" s="426"/>
      <c r="B31" s="358"/>
      <c r="C31" s="360"/>
      <c r="D31" s="358"/>
      <c r="G31" s="432"/>
      <c r="H31" s="433"/>
      <c r="I31" s="396"/>
      <c r="J31" s="417"/>
    </row>
    <row r="32" spans="1:10" s="9" customFormat="1" ht="15" customHeight="1" thickTop="1">
      <c r="A32" s="426"/>
      <c r="B32" s="381" t="s">
        <v>49</v>
      </c>
      <c r="C32" s="363" t="str">
        <f>IF(AND(C33="",COUNTIF(C22:C29,"○")=0),"",COUNTIF(C22:C29,"○"))</f>
        <v/>
      </c>
      <c r="D32" s="361" t="s">
        <v>255</v>
      </c>
      <c r="E32" s="362"/>
      <c r="G32" s="432"/>
      <c r="H32" s="433"/>
      <c r="I32" s="396"/>
      <c r="J32" s="417"/>
    </row>
    <row r="33" spans="1:10" s="9" customFormat="1" ht="15" customHeight="1">
      <c r="A33" s="426"/>
      <c r="B33" s="381" t="s">
        <v>50</v>
      </c>
      <c r="C33" s="363" t="str">
        <f>IF(COUNTIF(C22:C29,"×")=0,"",COUNTIF(C22:C29,"×"))</f>
        <v/>
      </c>
      <c r="D33" s="364" t="s">
        <v>931</v>
      </c>
      <c r="E33" s="365"/>
      <c r="G33" s="432"/>
      <c r="H33" s="433"/>
      <c r="I33" s="396"/>
      <c r="J33" s="417"/>
    </row>
    <row r="34" spans="1:10" s="9" customFormat="1" ht="15" customHeight="1">
      <c r="A34" s="426"/>
      <c r="B34" s="381" t="s">
        <v>51</v>
      </c>
      <c r="C34" s="366"/>
      <c r="D34" s="364" t="s">
        <v>933</v>
      </c>
      <c r="E34" s="365"/>
      <c r="G34" s="432"/>
      <c r="H34" s="433"/>
      <c r="I34" s="396"/>
      <c r="J34" s="417"/>
    </row>
    <row r="35" spans="1:10" s="9" customFormat="1" ht="15" customHeight="1">
      <c r="A35" s="426"/>
      <c r="B35" s="358"/>
      <c r="C35" s="363"/>
      <c r="D35" s="364" t="s">
        <v>932</v>
      </c>
      <c r="E35" s="365"/>
      <c r="G35" s="432"/>
      <c r="H35" s="433"/>
      <c r="I35" s="396"/>
      <c r="J35" s="417"/>
    </row>
    <row r="36" spans="1:10" s="9" customFormat="1" ht="15" customHeight="1">
      <c r="A36" s="426"/>
      <c r="B36" s="382" t="s">
        <v>52</v>
      </c>
      <c r="C36" s="363" t="str">
        <f>C32</f>
        <v/>
      </c>
      <c r="D36" s="1507" t="s">
        <v>935</v>
      </c>
      <c r="E36" s="1508"/>
      <c r="F36" s="402"/>
      <c r="G36" s="432"/>
      <c r="H36" s="433"/>
      <c r="I36" s="396"/>
      <c r="J36" s="417"/>
    </row>
    <row r="37" spans="1:10" s="9" customFormat="1" ht="15" customHeight="1">
      <c r="A37" s="426"/>
      <c r="B37" s="382" t="s">
        <v>1792</v>
      </c>
      <c r="C37" s="363" t="str">
        <f>IF(SUM(C32:C33)&lt;4,"不足",SUM(C32:C33))</f>
        <v>不足</v>
      </c>
      <c r="D37" s="1507"/>
      <c r="E37" s="1508"/>
      <c r="F37" s="402"/>
      <c r="G37" s="432"/>
      <c r="H37" s="433"/>
      <c r="I37" s="396"/>
      <c r="J37" s="417"/>
    </row>
    <row r="38" spans="1:10" s="9" customFormat="1" ht="15" customHeight="1" thickBot="1">
      <c r="A38" s="426"/>
      <c r="B38" s="382" t="s">
        <v>934</v>
      </c>
      <c r="C38" s="372" t="str">
        <f>IF(C37="不足","",IF(OR(I22="○"),"e",IF(OR(G22="○"),"d",IF(C36="","",IF(C36&lt;=3,"c",IF(C36&lt;=5,"b",IF(C36&gt;5,"a")))))))</f>
        <v/>
      </c>
      <c r="D38" s="1523"/>
      <c r="E38" s="1524"/>
      <c r="F38" s="434"/>
      <c r="G38" s="396"/>
      <c r="H38" s="433"/>
      <c r="I38" s="396"/>
      <c r="J38" s="417"/>
    </row>
    <row r="39" spans="1:10" ht="15" customHeight="1" thickTop="1" thickBot="1">
      <c r="A39" s="170"/>
      <c r="B39" s="171"/>
      <c r="C39" s="156"/>
      <c r="D39" s="157"/>
      <c r="E39" s="158"/>
      <c r="F39" s="158"/>
      <c r="G39" s="159"/>
      <c r="H39" s="158"/>
      <c r="I39" s="159"/>
      <c r="J39" s="161"/>
    </row>
    <row r="40" spans="1:10" s="9" customFormat="1" ht="17.25">
      <c r="A40" s="9" t="s">
        <v>1142</v>
      </c>
      <c r="D40" s="628"/>
      <c r="E40" s="628" t="s">
        <v>258</v>
      </c>
      <c r="F40" s="628"/>
      <c r="G40" s="628"/>
    </row>
    <row r="41" spans="1:10" s="9" customFormat="1" ht="14.25" customHeight="1" thickBot="1">
      <c r="A41" s="9" t="s">
        <v>1653</v>
      </c>
      <c r="F41" s="377"/>
      <c r="G41" s="377"/>
      <c r="H41" s="377"/>
      <c r="I41" s="377"/>
      <c r="J41" s="443" t="s">
        <v>1390</v>
      </c>
    </row>
    <row r="42" spans="1:10" ht="14.25" customHeight="1">
      <c r="A42" s="226" t="s">
        <v>185</v>
      </c>
      <c r="B42" s="227" t="s">
        <v>26</v>
      </c>
      <c r="C42" s="1469" t="s">
        <v>42</v>
      </c>
      <c r="D42" s="199" t="s">
        <v>224</v>
      </c>
      <c r="E42" s="335" t="s">
        <v>23</v>
      </c>
      <c r="F42" s="335" t="s">
        <v>71</v>
      </c>
      <c r="G42" s="1494" t="s">
        <v>42</v>
      </c>
      <c r="H42" s="123" t="s">
        <v>25</v>
      </c>
      <c r="I42" s="1518" t="s">
        <v>42</v>
      </c>
      <c r="J42" s="124" t="s">
        <v>73</v>
      </c>
    </row>
    <row r="43" spans="1:10" ht="14.25" customHeight="1">
      <c r="A43" s="1492" t="s">
        <v>215</v>
      </c>
      <c r="B43" s="337" t="s">
        <v>312</v>
      </c>
      <c r="C43" s="1470"/>
      <c r="D43" s="200" t="s">
        <v>230</v>
      </c>
      <c r="E43" s="336" t="s">
        <v>226</v>
      </c>
      <c r="F43" s="336" t="s">
        <v>225</v>
      </c>
      <c r="G43" s="1495"/>
      <c r="H43" s="202"/>
      <c r="I43" s="1519"/>
      <c r="J43" s="203"/>
    </row>
    <row r="44" spans="1:10" ht="14.25" customHeight="1">
      <c r="A44" s="1493"/>
      <c r="B44" s="384" t="s">
        <v>936</v>
      </c>
      <c r="C44" s="168"/>
      <c r="D44" s="195" t="s">
        <v>925</v>
      </c>
      <c r="G44" s="165"/>
      <c r="I44" s="165"/>
      <c r="J44" s="136"/>
    </row>
    <row r="45" spans="1:10" ht="14.25" customHeight="1">
      <c r="A45" s="1493"/>
      <c r="B45" s="186" t="s">
        <v>16</v>
      </c>
      <c r="C45" s="138"/>
      <c r="D45" s="1504" t="s">
        <v>317</v>
      </c>
      <c r="E45" s="1505"/>
      <c r="F45" s="1506"/>
      <c r="G45" s="139"/>
      <c r="H45" s="1464" t="s">
        <v>316</v>
      </c>
      <c r="I45" s="139"/>
      <c r="J45" s="1465" t="s">
        <v>301</v>
      </c>
    </row>
    <row r="46" spans="1:10" ht="14.25" customHeight="1">
      <c r="A46" s="1493"/>
      <c r="B46" s="186" t="s">
        <v>16</v>
      </c>
      <c r="C46" s="138"/>
      <c r="D46" s="423" t="s">
        <v>318</v>
      </c>
      <c r="E46" s="424"/>
      <c r="F46" s="425"/>
      <c r="G46" s="196"/>
      <c r="H46" s="1464"/>
      <c r="I46" s="196"/>
      <c r="J46" s="1465"/>
    </row>
    <row r="47" spans="1:10" ht="14.25" customHeight="1">
      <c r="A47" s="130"/>
      <c r="B47" s="186" t="s">
        <v>16</v>
      </c>
      <c r="C47" s="138"/>
      <c r="D47" s="423" t="s">
        <v>319</v>
      </c>
      <c r="E47" s="424"/>
      <c r="F47" s="425"/>
      <c r="G47" s="196"/>
      <c r="H47" s="1464"/>
      <c r="I47" s="196"/>
      <c r="J47" s="1465"/>
    </row>
    <row r="48" spans="1:10" ht="14.25" customHeight="1">
      <c r="A48" s="130"/>
      <c r="B48" s="186" t="s">
        <v>16</v>
      </c>
      <c r="C48" s="138"/>
      <c r="D48" s="423" t="s">
        <v>320</v>
      </c>
      <c r="E48" s="424"/>
      <c r="F48" s="425"/>
      <c r="G48" s="192"/>
      <c r="H48" s="1464"/>
      <c r="I48" s="196"/>
      <c r="J48" s="1465"/>
    </row>
    <row r="49" spans="1:10" ht="14.25" customHeight="1" thickBot="1">
      <c r="A49" s="130"/>
      <c r="B49" s="186"/>
      <c r="C49" s="138"/>
      <c r="D49" s="423" t="s">
        <v>321</v>
      </c>
      <c r="E49" s="424"/>
      <c r="F49" s="425"/>
      <c r="G49" s="134"/>
      <c r="H49" s="1491"/>
      <c r="I49" s="134"/>
      <c r="J49" s="1465"/>
    </row>
    <row r="50" spans="1:10" ht="14.25" customHeight="1" thickTop="1">
      <c r="A50" s="130"/>
      <c r="B50" s="186"/>
      <c r="C50" s="138"/>
      <c r="D50" s="423" t="s">
        <v>322</v>
      </c>
      <c r="E50" s="424"/>
      <c r="F50" s="425"/>
      <c r="G50" s="197"/>
      <c r="H50" s="1457" t="s">
        <v>1116</v>
      </c>
      <c r="J50" s="1457" t="s">
        <v>1117</v>
      </c>
    </row>
    <row r="51" spans="1:10" ht="14.25" customHeight="1">
      <c r="A51" s="130"/>
      <c r="B51" s="186"/>
      <c r="C51" s="138"/>
      <c r="D51" s="423" t="s">
        <v>323</v>
      </c>
      <c r="E51" s="424"/>
      <c r="F51" s="425"/>
      <c r="G51" s="197"/>
      <c r="H51" s="1459"/>
      <c r="I51" s="351"/>
      <c r="J51" s="1459"/>
    </row>
    <row r="52" spans="1:10" ht="14.25" customHeight="1" thickBot="1">
      <c r="A52" s="130"/>
      <c r="B52" s="186"/>
      <c r="C52" s="138"/>
      <c r="D52" s="423" t="s">
        <v>324</v>
      </c>
      <c r="E52" s="424"/>
      <c r="F52" s="425"/>
      <c r="G52" s="197"/>
      <c r="H52" s="1458"/>
      <c r="I52" s="173"/>
      <c r="J52" s="1458"/>
    </row>
    <row r="53" spans="1:10" ht="14.25" customHeight="1" thickTop="1">
      <c r="A53" s="130"/>
      <c r="B53" s="186"/>
      <c r="C53" s="138"/>
      <c r="D53" s="423" t="s">
        <v>325</v>
      </c>
      <c r="E53" s="424"/>
      <c r="F53" s="425"/>
      <c r="G53" s="197"/>
      <c r="I53" s="134"/>
      <c r="J53" s="136"/>
    </row>
    <row r="54" spans="1:10" ht="14.25" customHeight="1">
      <c r="A54" s="130"/>
      <c r="B54" s="186"/>
      <c r="C54" s="138"/>
      <c r="D54" s="1520" t="s">
        <v>326</v>
      </c>
      <c r="E54" s="1521"/>
      <c r="F54" s="1522"/>
      <c r="G54" s="197"/>
      <c r="I54" s="134"/>
      <c r="J54" s="136"/>
    </row>
    <row r="55" spans="1:10" ht="14.25" customHeight="1">
      <c r="A55" s="130"/>
      <c r="B55" s="221"/>
      <c r="C55" s="138"/>
      <c r="D55" s="1504" t="s">
        <v>327</v>
      </c>
      <c r="E55" s="1505"/>
      <c r="F55" s="1506"/>
      <c r="G55" s="197"/>
      <c r="I55" s="134"/>
      <c r="J55" s="136"/>
    </row>
    <row r="56" spans="1:10" ht="14.25" customHeight="1">
      <c r="A56" s="130"/>
      <c r="B56" s="186" t="s">
        <v>16</v>
      </c>
      <c r="C56" s="138"/>
      <c r="D56" s="423" t="s">
        <v>328</v>
      </c>
      <c r="E56" s="424"/>
      <c r="F56" s="425"/>
      <c r="G56" s="197"/>
      <c r="I56" s="134"/>
      <c r="J56" s="136"/>
    </row>
    <row r="57" spans="1:10" ht="14.25" customHeight="1">
      <c r="A57" s="130"/>
      <c r="B57" s="233"/>
      <c r="C57" s="138"/>
      <c r="D57" s="423" t="s">
        <v>329</v>
      </c>
      <c r="E57" s="424"/>
      <c r="F57" s="425"/>
      <c r="G57" s="197"/>
      <c r="I57" s="134"/>
      <c r="J57" s="136"/>
    </row>
    <row r="58" spans="1:10" ht="14.25" customHeight="1">
      <c r="A58" s="130"/>
      <c r="B58" s="186"/>
      <c r="C58" s="138"/>
      <c r="D58" s="423" t="s">
        <v>330</v>
      </c>
      <c r="E58" s="424"/>
      <c r="F58" s="425"/>
      <c r="G58" s="192"/>
      <c r="H58" s="205"/>
      <c r="I58" s="196"/>
      <c r="J58" s="206"/>
    </row>
    <row r="59" spans="1:10" ht="14.25" customHeight="1">
      <c r="A59" s="130"/>
      <c r="B59" s="186"/>
      <c r="C59" s="138"/>
      <c r="D59" s="423" t="s">
        <v>331</v>
      </c>
      <c r="E59" s="424"/>
      <c r="F59" s="425"/>
      <c r="G59" s="134"/>
      <c r="I59" s="134"/>
      <c r="J59" s="206"/>
    </row>
    <row r="60" spans="1:10" ht="14.25" customHeight="1">
      <c r="A60" s="130"/>
      <c r="B60" s="186"/>
      <c r="C60" s="138"/>
      <c r="D60" s="423" t="s">
        <v>332</v>
      </c>
      <c r="E60" s="424"/>
      <c r="F60" s="425"/>
      <c r="G60" s="197"/>
      <c r="I60" s="134"/>
      <c r="J60" s="136"/>
    </row>
    <row r="61" spans="1:10" ht="14.25" customHeight="1">
      <c r="A61" s="130"/>
      <c r="B61" s="747" t="str">
        <f>IF(AND(C72="不足",評定条件入力表!C22=評定条件入力表!C35),"必須項目をすべて評価すること!!","")</f>
        <v/>
      </c>
      <c r="C61" s="138"/>
      <c r="D61" s="423" t="s">
        <v>333</v>
      </c>
      <c r="E61" s="424"/>
      <c r="F61" s="425"/>
      <c r="G61" s="197"/>
      <c r="I61" s="134"/>
      <c r="J61" s="136"/>
    </row>
    <row r="62" spans="1:10" ht="14.25" customHeight="1">
      <c r="A62" s="130"/>
      <c r="B62" s="186"/>
      <c r="C62" s="138"/>
      <c r="D62" s="423" t="s">
        <v>334</v>
      </c>
      <c r="E62" s="424"/>
      <c r="F62" s="425"/>
      <c r="G62" s="197"/>
      <c r="I62" s="134"/>
      <c r="J62" s="136"/>
    </row>
    <row r="63" spans="1:10" ht="14.25" customHeight="1">
      <c r="A63" s="130"/>
      <c r="B63" s="186" t="s">
        <v>16</v>
      </c>
      <c r="C63" s="138"/>
      <c r="D63" s="423" t="s">
        <v>335</v>
      </c>
      <c r="E63" s="424"/>
      <c r="F63" s="425"/>
      <c r="G63" s="197"/>
      <c r="I63" s="134"/>
      <c r="J63" s="136"/>
    </row>
    <row r="64" spans="1:10" ht="14.25" customHeight="1">
      <c r="A64" s="130"/>
      <c r="B64" s="133"/>
      <c r="C64" s="138"/>
      <c r="D64" s="1466" t="s">
        <v>1990</v>
      </c>
      <c r="E64" s="1467"/>
      <c r="F64" s="1468"/>
      <c r="G64" s="197"/>
      <c r="H64" s="147"/>
      <c r="I64" s="134"/>
      <c r="J64" s="136"/>
    </row>
    <row r="65" spans="1:10" ht="14.25" customHeight="1" thickBot="1">
      <c r="A65" s="130"/>
      <c r="B65" s="133"/>
      <c r="C65" s="167"/>
      <c r="D65" s="133"/>
      <c r="G65" s="197"/>
      <c r="H65" s="147"/>
      <c r="I65" s="134"/>
      <c r="J65" s="136"/>
    </row>
    <row r="66" spans="1:10" ht="14.25" customHeight="1" thickTop="1">
      <c r="A66" s="130"/>
      <c r="B66" s="133"/>
      <c r="C66" s="194"/>
      <c r="D66" s="361" t="s">
        <v>255</v>
      </c>
      <c r="E66" s="362"/>
      <c r="G66" s="197"/>
      <c r="H66" s="147"/>
      <c r="I66" s="134"/>
      <c r="J66" s="136"/>
    </row>
    <row r="67" spans="1:10" ht="14.25" customHeight="1">
      <c r="A67" s="130"/>
      <c r="B67" s="184" t="s">
        <v>49</v>
      </c>
      <c r="C67" s="145" t="str">
        <f>IF(AND(C68="",COUNTIF(C45:C64,"○")=0),"",COUNTIF(C45:C64,"○"))</f>
        <v/>
      </c>
      <c r="D67" s="364" t="s">
        <v>1131</v>
      </c>
      <c r="E67" s="365"/>
      <c r="G67" s="197"/>
      <c r="H67" s="147"/>
      <c r="I67" s="134"/>
      <c r="J67" s="136"/>
    </row>
    <row r="68" spans="1:10" ht="14.25" customHeight="1">
      <c r="A68" s="130"/>
      <c r="B68" s="184" t="s">
        <v>50</v>
      </c>
      <c r="C68" s="145" t="str">
        <f>IF(COUNTIF(C45:C64,"×")=0,"",COUNTIF(C45:C64,"×"))</f>
        <v/>
      </c>
      <c r="D68" s="364" t="s">
        <v>1132</v>
      </c>
      <c r="E68" s="365"/>
      <c r="G68" s="197"/>
      <c r="H68" s="147"/>
      <c r="I68" s="134"/>
      <c r="J68" s="136"/>
    </row>
    <row r="69" spans="1:10" ht="14.25" customHeight="1" thickBot="1">
      <c r="A69" s="130"/>
      <c r="B69" s="184" t="s">
        <v>51</v>
      </c>
      <c r="C69" s="201"/>
      <c r="D69" s="373" t="s">
        <v>1133</v>
      </c>
      <c r="E69" s="367"/>
      <c r="G69" s="197"/>
      <c r="H69" s="147"/>
      <c r="I69" s="134"/>
      <c r="J69" s="136"/>
    </row>
    <row r="70" spans="1:10" ht="14.25" customHeight="1" thickTop="1" thickBot="1">
      <c r="A70" s="130"/>
      <c r="B70" s="133"/>
      <c r="C70" s="145"/>
      <c r="D70" s="204"/>
      <c r="G70" s="197"/>
      <c r="H70" s="147"/>
      <c r="I70" s="134"/>
      <c r="J70" s="136"/>
    </row>
    <row r="71" spans="1:10" ht="14.25" customHeight="1" thickTop="1">
      <c r="A71" s="130"/>
      <c r="B71" s="187" t="s">
        <v>52</v>
      </c>
      <c r="C71" s="145" t="str">
        <f>C67</f>
        <v/>
      </c>
      <c r="D71" s="369" t="s">
        <v>1111</v>
      </c>
      <c r="E71" s="370"/>
      <c r="F71" s="362"/>
      <c r="G71" s="197"/>
      <c r="H71" s="147"/>
      <c r="I71" s="134"/>
      <c r="J71" s="136"/>
    </row>
    <row r="72" spans="1:10" ht="14.25" customHeight="1">
      <c r="A72" s="130"/>
      <c r="B72" s="187" t="s">
        <v>53</v>
      </c>
      <c r="C72" s="145" t="str">
        <f>IF(SUM(C67:C68)&lt;6,"不足",SUM(C67:C68))</f>
        <v>不足</v>
      </c>
      <c r="D72" s="364" t="s">
        <v>1118</v>
      </c>
      <c r="E72" s="9"/>
      <c r="F72" s="365"/>
      <c r="G72" s="197"/>
      <c r="H72" s="147"/>
      <c r="I72" s="134"/>
      <c r="J72" s="136"/>
    </row>
    <row r="73" spans="1:10" ht="14.25" customHeight="1" thickBot="1">
      <c r="A73" s="130"/>
      <c r="B73" s="187" t="s">
        <v>54</v>
      </c>
      <c r="C73" s="152" t="str">
        <f>IF(ISERROR(C71/C72)=TRUE,"",ROUNDDOWN(C71/C72,2))</f>
        <v/>
      </c>
      <c r="D73" s="364" t="s">
        <v>1108</v>
      </c>
      <c r="E73" s="9"/>
      <c r="F73" s="365"/>
      <c r="H73" s="147"/>
      <c r="I73" s="134"/>
      <c r="J73" s="136"/>
    </row>
    <row r="74" spans="1:10" ht="14.25" customHeight="1" thickTop="1">
      <c r="A74" s="130"/>
      <c r="B74" s="187" t="s">
        <v>18</v>
      </c>
      <c r="C74" s="153" t="str">
        <f>IF(OR(I45="○"),"e",IF(OR(G45="○"),"d",IF(C73="","",IF(C73&lt;0.8,"c",IF(C73&lt;0.9,"b",IF(C73&gt;=0.9,"a",""))))))</f>
        <v/>
      </c>
      <c r="D74" s="480"/>
      <c r="E74" s="370"/>
      <c r="F74" s="370"/>
      <c r="G74" s="134"/>
      <c r="H74" s="147"/>
      <c r="I74" s="134"/>
      <c r="J74" s="136"/>
    </row>
    <row r="75" spans="1:10" ht="14.25" customHeight="1" thickBot="1">
      <c r="A75" s="130"/>
      <c r="B75" s="171"/>
      <c r="C75" s="156"/>
      <c r="D75" s="157"/>
      <c r="E75" s="158"/>
      <c r="F75" s="158"/>
      <c r="G75" s="159"/>
      <c r="H75" s="158"/>
      <c r="I75" s="159"/>
      <c r="J75" s="161"/>
    </row>
    <row r="76" spans="1:10" ht="14.25" customHeight="1">
      <c r="A76" s="130"/>
      <c r="B76" s="227" t="s">
        <v>26</v>
      </c>
      <c r="C76" s="1469" t="s">
        <v>42</v>
      </c>
      <c r="D76" s="199" t="s">
        <v>224</v>
      </c>
      <c r="E76" s="335" t="s">
        <v>23</v>
      </c>
      <c r="F76" s="335" t="s">
        <v>71</v>
      </c>
      <c r="G76" s="1494" t="s">
        <v>42</v>
      </c>
      <c r="H76" s="123" t="s">
        <v>25</v>
      </c>
      <c r="I76" s="1518" t="s">
        <v>42</v>
      </c>
      <c r="J76" s="124" t="s">
        <v>73</v>
      </c>
    </row>
    <row r="77" spans="1:10" ht="14.25" customHeight="1">
      <c r="A77" s="130"/>
      <c r="B77" s="337" t="s">
        <v>312</v>
      </c>
      <c r="C77" s="1470"/>
      <c r="D77" s="200" t="s">
        <v>230</v>
      </c>
      <c r="E77" s="336" t="s">
        <v>226</v>
      </c>
      <c r="F77" s="336" t="s">
        <v>225</v>
      </c>
      <c r="G77" s="1495"/>
      <c r="H77" s="202"/>
      <c r="I77" s="1519"/>
      <c r="J77" s="203"/>
    </row>
    <row r="78" spans="1:10" ht="14.25" customHeight="1">
      <c r="A78" s="130"/>
      <c r="B78" s="1553" t="s">
        <v>1026</v>
      </c>
      <c r="C78" s="168"/>
      <c r="D78" s="195" t="s">
        <v>925</v>
      </c>
      <c r="G78" s="165"/>
      <c r="I78" s="165"/>
      <c r="J78" s="136"/>
    </row>
    <row r="79" spans="1:10" ht="14.25" customHeight="1">
      <c r="A79" s="130"/>
      <c r="B79" s="1553"/>
      <c r="C79" s="138"/>
      <c r="D79" s="1504" t="s">
        <v>336</v>
      </c>
      <c r="E79" s="1505"/>
      <c r="F79" s="1506"/>
      <c r="G79" s="139"/>
      <c r="H79" s="1464" t="s">
        <v>316</v>
      </c>
      <c r="I79" s="139"/>
      <c r="J79" s="1465" t="s">
        <v>301</v>
      </c>
    </row>
    <row r="80" spans="1:10" ht="14.25" customHeight="1">
      <c r="A80" s="130"/>
      <c r="B80" s="1553"/>
      <c r="C80" s="138"/>
      <c r="D80" s="1550" t="s">
        <v>337</v>
      </c>
      <c r="E80" s="1551"/>
      <c r="F80" s="1552"/>
      <c r="G80" s="196"/>
      <c r="H80" s="1464"/>
      <c r="I80" s="196"/>
      <c r="J80" s="1465"/>
    </row>
    <row r="81" spans="1:10" ht="14.25" customHeight="1">
      <c r="A81" s="130"/>
      <c r="B81" s="186" t="s">
        <v>16</v>
      </c>
      <c r="C81" s="138"/>
      <c r="D81" s="423" t="s">
        <v>338</v>
      </c>
      <c r="E81" s="424"/>
      <c r="F81" s="425"/>
      <c r="G81" s="196"/>
      <c r="H81" s="1464"/>
      <c r="I81" s="196"/>
      <c r="J81" s="1465"/>
    </row>
    <row r="82" spans="1:10" ht="14.25" customHeight="1">
      <c r="A82" s="130"/>
      <c r="B82" s="233"/>
      <c r="C82" s="138"/>
      <c r="D82" s="423" t="s">
        <v>339</v>
      </c>
      <c r="E82" s="424"/>
      <c r="F82" s="425"/>
      <c r="G82" s="192"/>
      <c r="H82" s="1464"/>
      <c r="I82" s="196"/>
      <c r="J82" s="1465"/>
    </row>
    <row r="83" spans="1:10" ht="14.25" customHeight="1" thickBot="1">
      <c r="A83" s="130"/>
      <c r="B83" s="186" t="s">
        <v>16</v>
      </c>
      <c r="C83" s="138"/>
      <c r="D83" s="423" t="s">
        <v>2003</v>
      </c>
      <c r="E83" s="424"/>
      <c r="F83" s="425"/>
      <c r="G83" s="134"/>
      <c r="H83" s="1491"/>
      <c r="I83" s="134"/>
      <c r="J83" s="1465"/>
    </row>
    <row r="84" spans="1:10" ht="14.25" customHeight="1" thickTop="1">
      <c r="A84" s="130"/>
      <c r="B84" s="186" t="s">
        <v>16</v>
      </c>
      <c r="C84" s="138"/>
      <c r="D84" s="423" t="s">
        <v>340</v>
      </c>
      <c r="E84" s="424"/>
      <c r="F84" s="425"/>
      <c r="G84" s="197"/>
      <c r="H84" s="1457" t="s">
        <v>1116</v>
      </c>
      <c r="J84" s="1457" t="s">
        <v>1117</v>
      </c>
    </row>
    <row r="85" spans="1:10" ht="28.5" customHeight="1">
      <c r="A85" s="130"/>
      <c r="B85" s="379" t="s">
        <v>16</v>
      </c>
      <c r="C85" s="138"/>
      <c r="D85" s="1520" t="s">
        <v>341</v>
      </c>
      <c r="E85" s="1521"/>
      <c r="F85" s="1522"/>
      <c r="G85" s="197"/>
      <c r="H85" s="1459"/>
      <c r="I85" s="351"/>
      <c r="J85" s="1459"/>
    </row>
    <row r="86" spans="1:10" ht="14.25" customHeight="1" thickBot="1">
      <c r="A86" s="130"/>
      <c r="B86" s="186" t="s">
        <v>16</v>
      </c>
      <c r="C86" s="138"/>
      <c r="D86" s="423" t="s">
        <v>342</v>
      </c>
      <c r="E86" s="424"/>
      <c r="F86" s="425"/>
      <c r="G86" s="197"/>
      <c r="H86" s="1458"/>
      <c r="I86" s="173"/>
      <c r="J86" s="1458"/>
    </row>
    <row r="87" spans="1:10" ht="14.25" customHeight="1" thickTop="1">
      <c r="A87" s="130"/>
      <c r="B87" s="186"/>
      <c r="C87" s="138"/>
      <c r="D87" s="1550" t="s">
        <v>343</v>
      </c>
      <c r="E87" s="1551"/>
      <c r="F87" s="1552"/>
      <c r="G87" s="197"/>
      <c r="I87" s="134"/>
      <c r="J87" s="136"/>
    </row>
    <row r="88" spans="1:10" ht="14.25" customHeight="1">
      <c r="A88" s="130"/>
      <c r="B88" s="186"/>
      <c r="C88" s="138"/>
      <c r="D88" s="423" t="s">
        <v>344</v>
      </c>
      <c r="E88" s="424"/>
      <c r="F88" s="425"/>
      <c r="G88" s="197"/>
      <c r="I88" s="134"/>
      <c r="J88" s="136"/>
    </row>
    <row r="89" spans="1:10" ht="14.25" customHeight="1">
      <c r="A89" s="130"/>
      <c r="B89" s="186"/>
      <c r="C89" s="138"/>
      <c r="D89" s="423" t="s">
        <v>345</v>
      </c>
      <c r="E89" s="424"/>
      <c r="F89" s="425"/>
      <c r="G89" s="197"/>
      <c r="I89" s="134"/>
      <c r="J89" s="136"/>
    </row>
    <row r="90" spans="1:10" ht="14.25" customHeight="1">
      <c r="A90" s="130"/>
      <c r="B90" s="747" t="str">
        <f>IF(AND(C99="不足",評定条件入力表!C22=評定条件入力表!C36),"必須項目をすべて評価すること!!","")</f>
        <v/>
      </c>
      <c r="C90" s="138"/>
      <c r="D90" s="423" t="s">
        <v>346</v>
      </c>
      <c r="E90" s="424"/>
      <c r="F90" s="425"/>
      <c r="G90" s="197"/>
      <c r="I90" s="134"/>
      <c r="J90" s="136"/>
    </row>
    <row r="91" spans="1:10" ht="14.25" customHeight="1">
      <c r="A91" s="130"/>
      <c r="B91" s="186"/>
      <c r="C91" s="138"/>
      <c r="D91" s="1466" t="s">
        <v>347</v>
      </c>
      <c r="E91" s="1467"/>
      <c r="F91" s="1468"/>
      <c r="G91" s="197"/>
      <c r="H91" s="147"/>
      <c r="I91" s="134"/>
      <c r="J91" s="136"/>
    </row>
    <row r="92" spans="1:10" ht="14.25" customHeight="1" thickBot="1">
      <c r="A92" s="130"/>
      <c r="B92" s="133"/>
      <c r="C92" s="167"/>
      <c r="D92" s="133"/>
      <c r="G92" s="197"/>
      <c r="H92" s="147"/>
      <c r="I92" s="134"/>
      <c r="J92" s="136"/>
    </row>
    <row r="93" spans="1:10" ht="14.25" customHeight="1" thickTop="1">
      <c r="A93" s="130"/>
      <c r="B93" s="133"/>
      <c r="C93" s="194"/>
      <c r="D93" s="361" t="s">
        <v>255</v>
      </c>
      <c r="E93" s="362"/>
      <c r="G93" s="197"/>
      <c r="H93" s="147"/>
      <c r="I93" s="134"/>
      <c r="J93" s="136"/>
    </row>
    <row r="94" spans="1:10" ht="14.25" customHeight="1">
      <c r="A94" s="130"/>
      <c r="B94" s="184" t="s">
        <v>49</v>
      </c>
      <c r="C94" s="145" t="str">
        <f>IF(AND(C95="",COUNTIF(C79:C91,"○")=0),"",COUNTIF(C79:C91,"○"))</f>
        <v/>
      </c>
      <c r="D94" s="364" t="s">
        <v>1131</v>
      </c>
      <c r="E94" s="365"/>
      <c r="G94" s="197"/>
      <c r="H94" s="147"/>
      <c r="I94" s="134"/>
      <c r="J94" s="136"/>
    </row>
    <row r="95" spans="1:10" ht="14.25" customHeight="1">
      <c r="A95" s="130"/>
      <c r="B95" s="184" t="s">
        <v>50</v>
      </c>
      <c r="C95" s="145" t="str">
        <f>IF(COUNTIF(C79:C91,"×")=0,"",COUNTIF(C79:C91,"×"))</f>
        <v/>
      </c>
      <c r="D95" s="364" t="s">
        <v>1132</v>
      </c>
      <c r="E95" s="365"/>
      <c r="G95" s="197"/>
      <c r="H95" s="147"/>
      <c r="I95" s="134"/>
      <c r="J95" s="136"/>
    </row>
    <row r="96" spans="1:10" ht="14.25" customHeight="1" thickBot="1">
      <c r="A96" s="130"/>
      <c r="B96" s="184" t="s">
        <v>51</v>
      </c>
      <c r="C96" s="201"/>
      <c r="D96" s="373" t="s">
        <v>1133</v>
      </c>
      <c r="E96" s="367"/>
      <c r="G96" s="197"/>
      <c r="H96" s="147"/>
      <c r="I96" s="134"/>
      <c r="J96" s="136"/>
    </row>
    <row r="97" spans="1:10" ht="14.25" customHeight="1" thickTop="1" thickBot="1">
      <c r="A97" s="130"/>
      <c r="B97" s="133"/>
      <c r="C97" s="145"/>
      <c r="D97" s="204"/>
      <c r="G97" s="197"/>
      <c r="H97" s="147"/>
      <c r="I97" s="134"/>
      <c r="J97" s="136"/>
    </row>
    <row r="98" spans="1:10" ht="14.25" customHeight="1" thickTop="1">
      <c r="A98" s="130"/>
      <c r="B98" s="187" t="s">
        <v>52</v>
      </c>
      <c r="C98" s="145" t="str">
        <f>C94</f>
        <v/>
      </c>
      <c r="D98" s="369" t="s">
        <v>1111</v>
      </c>
      <c r="E98" s="151"/>
      <c r="F98" s="146"/>
      <c r="G98" s="197"/>
      <c r="H98" s="147"/>
      <c r="I98" s="134"/>
      <c r="J98" s="136"/>
    </row>
    <row r="99" spans="1:10" ht="14.25" customHeight="1">
      <c r="A99" s="130"/>
      <c r="B99" s="187" t="s">
        <v>53</v>
      </c>
      <c r="C99" s="145" t="str">
        <f>IF(SUM(C94:C95)&lt;5,"不足",SUM(C94:C95))</f>
        <v>不足</v>
      </c>
      <c r="D99" s="364" t="s">
        <v>1118</v>
      </c>
      <c r="F99" s="148"/>
      <c r="G99" s="197"/>
      <c r="H99" s="147"/>
      <c r="I99" s="134"/>
      <c r="J99" s="136"/>
    </row>
    <row r="100" spans="1:10" ht="14.25" customHeight="1" thickBot="1">
      <c r="A100" s="130"/>
      <c r="B100" s="187" t="s">
        <v>54</v>
      </c>
      <c r="C100" s="152" t="str">
        <f>IF(ISERROR(C98/C99)=TRUE,"",ROUNDDOWN(C98/C99,2))</f>
        <v/>
      </c>
      <c r="D100" s="364" t="s">
        <v>1108</v>
      </c>
      <c r="F100" s="148"/>
      <c r="H100" s="147"/>
      <c r="I100" s="134"/>
      <c r="J100" s="136"/>
    </row>
    <row r="101" spans="1:10" ht="14.25" customHeight="1" thickTop="1">
      <c r="A101" s="130"/>
      <c r="B101" s="187" t="s">
        <v>18</v>
      </c>
      <c r="C101" s="153" t="str">
        <f>IF(OR(I79="○"),"e",IF(OR(G79="○"),"d",IF(C100="","",IF(C100&lt;0.8,"c",IF(C100&lt;0.9,"b",IF(C100&gt;=0.9,"a",""))))))</f>
        <v/>
      </c>
      <c r="D101" s="480"/>
      <c r="E101" s="151"/>
      <c r="F101" s="355"/>
      <c r="H101" s="147"/>
      <c r="I101" s="134"/>
      <c r="J101" s="136"/>
    </row>
    <row r="102" spans="1:10" ht="14.25" customHeight="1" thickBot="1">
      <c r="A102" s="170"/>
      <c r="B102" s="171"/>
      <c r="C102" s="156"/>
      <c r="D102" s="157"/>
      <c r="E102" s="158"/>
      <c r="F102" s="160"/>
      <c r="G102" s="159"/>
      <c r="H102" s="158"/>
      <c r="I102" s="159"/>
      <c r="J102" s="161"/>
    </row>
    <row r="106" spans="1:10">
      <c r="A106" s="172" t="s">
        <v>13</v>
      </c>
      <c r="B106" s="145" t="s">
        <v>13</v>
      </c>
      <c r="C106" s="172" t="s">
        <v>67</v>
      </c>
    </row>
    <row r="107" spans="1:10">
      <c r="A107" s="172" t="s">
        <v>47</v>
      </c>
      <c r="B107" s="145"/>
      <c r="C107" s="172" t="s">
        <v>70</v>
      </c>
    </row>
    <row r="108" spans="1:10">
      <c r="A108" s="172"/>
      <c r="B108" s="173"/>
      <c r="C108" s="172" t="s">
        <v>71</v>
      </c>
    </row>
    <row r="109" spans="1:10">
      <c r="C109" s="172" t="s">
        <v>72</v>
      </c>
    </row>
    <row r="110" spans="1:10">
      <c r="C110" s="172" t="s">
        <v>73</v>
      </c>
    </row>
    <row r="111" spans="1:10">
      <c r="C111" s="191"/>
    </row>
  </sheetData>
  <mergeCells count="55">
    <mergeCell ref="G42:G43"/>
    <mergeCell ref="D45:F45"/>
    <mergeCell ref="D55:F55"/>
    <mergeCell ref="A43:A46"/>
    <mergeCell ref="B78:B80"/>
    <mergeCell ref="D54:F54"/>
    <mergeCell ref="D64:F64"/>
    <mergeCell ref="C42:C43"/>
    <mergeCell ref="D80:F80"/>
    <mergeCell ref="J79:J83"/>
    <mergeCell ref="D91:F91"/>
    <mergeCell ref="C76:C77"/>
    <mergeCell ref="G76:G77"/>
    <mergeCell ref="I76:I77"/>
    <mergeCell ref="H84:H86"/>
    <mergeCell ref="J84:J86"/>
    <mergeCell ref="D85:F85"/>
    <mergeCell ref="D79:F79"/>
    <mergeCell ref="H79:H83"/>
    <mergeCell ref="D87:F87"/>
    <mergeCell ref="D2:G2"/>
    <mergeCell ref="C4:C5"/>
    <mergeCell ref="G4:H4"/>
    <mergeCell ref="C19:C20"/>
    <mergeCell ref="G19:G20"/>
    <mergeCell ref="D11:E14"/>
    <mergeCell ref="H9:H11"/>
    <mergeCell ref="D8:F8"/>
    <mergeCell ref="I4:J4"/>
    <mergeCell ref="A5:A6"/>
    <mergeCell ref="D5:D6"/>
    <mergeCell ref="E5:E6"/>
    <mergeCell ref="F5:F6"/>
    <mergeCell ref="G5:H6"/>
    <mergeCell ref="I5:J6"/>
    <mergeCell ref="J9:J11"/>
    <mergeCell ref="H50:H52"/>
    <mergeCell ref="J50:J52"/>
    <mergeCell ref="H22:H26"/>
    <mergeCell ref="H45:H49"/>
    <mergeCell ref="I19:I20"/>
    <mergeCell ref="J22:J26"/>
    <mergeCell ref="J45:J49"/>
    <mergeCell ref="I42:I43"/>
    <mergeCell ref="D36:E38"/>
    <mergeCell ref="H27:H29"/>
    <mergeCell ref="D22:F22"/>
    <mergeCell ref="D23:F23"/>
    <mergeCell ref="J27:J29"/>
    <mergeCell ref="D29:F29"/>
    <mergeCell ref="D24:F24"/>
    <mergeCell ref="D25:F25"/>
    <mergeCell ref="D26:F26"/>
    <mergeCell ref="D27:F27"/>
    <mergeCell ref="D28:F28"/>
  </mergeCells>
  <phoneticPr fontId="3"/>
  <conditionalFormatting sqref="D4:D5">
    <cfRule type="expression" dxfId="590" priority="48" stopIfTrue="1">
      <formula>$C$17="a"</formula>
    </cfRule>
  </conditionalFormatting>
  <conditionalFormatting sqref="D19:D20">
    <cfRule type="expression" dxfId="589" priority="18" stopIfTrue="1">
      <formula>$C$38="a"</formula>
    </cfRule>
  </conditionalFormatting>
  <conditionalFormatting sqref="D42:D43">
    <cfRule type="expression" dxfId="588" priority="45">
      <formula>$C$74="a"</formula>
    </cfRule>
  </conditionalFormatting>
  <conditionalFormatting sqref="D76:D77">
    <cfRule type="expression" dxfId="587" priority="30">
      <formula>$C$101="a"</formula>
    </cfRule>
  </conditionalFormatting>
  <conditionalFormatting sqref="E4:E6">
    <cfRule type="expression" dxfId="586" priority="49" stopIfTrue="1">
      <formula>$C$17="b"</formula>
    </cfRule>
  </conditionalFormatting>
  <conditionalFormatting sqref="E19:E20">
    <cfRule type="expression" dxfId="585" priority="19" stopIfTrue="1">
      <formula>$C$38="b"</formula>
    </cfRule>
  </conditionalFormatting>
  <conditionalFormatting sqref="E42:E43">
    <cfRule type="expression" dxfId="584" priority="44">
      <formula>"b"=$C$74</formula>
    </cfRule>
  </conditionalFormatting>
  <conditionalFormatting sqref="E76:E77">
    <cfRule type="expression" dxfId="583" priority="29">
      <formula>"b"=$C$101</formula>
    </cfRule>
  </conditionalFormatting>
  <conditionalFormatting sqref="F4:F6">
    <cfRule type="expression" dxfId="582" priority="13">
      <formula>$C$17="c"</formula>
    </cfRule>
  </conditionalFormatting>
  <conditionalFormatting sqref="F19:F20">
    <cfRule type="expression" dxfId="581" priority="11">
      <formula>$C$38="c"</formula>
    </cfRule>
  </conditionalFormatting>
  <conditionalFormatting sqref="F42:F43">
    <cfRule type="expression" dxfId="580" priority="43">
      <formula>"c"=$C$74</formula>
    </cfRule>
  </conditionalFormatting>
  <conditionalFormatting sqref="F76:F77">
    <cfRule type="expression" dxfId="579" priority="28">
      <formula>"c"=$C$101</formula>
    </cfRule>
  </conditionalFormatting>
  <conditionalFormatting sqref="G4:G5">
    <cfRule type="expression" dxfId="578" priority="50" stopIfTrue="1">
      <formula>$C$17="d"</formula>
    </cfRule>
  </conditionalFormatting>
  <conditionalFormatting sqref="H19">
    <cfRule type="expression" dxfId="577" priority="15">
      <formula>"d"=$C$38</formula>
    </cfRule>
  </conditionalFormatting>
  <conditionalFormatting sqref="H42">
    <cfRule type="expression" dxfId="576" priority="42">
      <formula>"d"=$C$74</formula>
    </cfRule>
  </conditionalFormatting>
  <conditionalFormatting sqref="H76">
    <cfRule type="expression" dxfId="575" priority="27">
      <formula>"d"=$C$101</formula>
    </cfRule>
  </conditionalFormatting>
  <conditionalFormatting sqref="I4:I5">
    <cfRule type="expression" dxfId="574" priority="46" stopIfTrue="1">
      <formula>$C$17="e"</formula>
    </cfRule>
  </conditionalFormatting>
  <conditionalFormatting sqref="J19">
    <cfRule type="expression" dxfId="573" priority="14">
      <formula>"e"=$C$38</formula>
    </cfRule>
  </conditionalFormatting>
  <conditionalFormatting sqref="J42">
    <cfRule type="expression" dxfId="572" priority="41">
      <formula>"e"=$C$74</formula>
    </cfRule>
  </conditionalFormatting>
  <conditionalFormatting sqref="J76">
    <cfRule type="expression" dxfId="571" priority="26">
      <formula>"e"=$C$101</formula>
    </cfRule>
  </conditionalFormatting>
  <dataValidations count="3">
    <dataValidation type="list" allowBlank="1" showInputMessage="1" showErrorMessage="1" sqref="I45 G45 I79 G79 I22 G22" xr:uid="{00000000-0002-0000-0900-000000000000}">
      <formula1>$B$106:$B$107</formula1>
    </dataValidation>
    <dataValidation type="list" allowBlank="1" showInputMessage="1" showErrorMessage="1" sqref="C79:C91 C45:C64 C22:C29" xr:uid="{00000000-0002-0000-0900-000001000000}">
      <formula1>$A$106:$A$108</formula1>
    </dataValidation>
    <dataValidation type="list" allowBlank="1" showInputMessage="1" showErrorMessage="1" sqref="C17" xr:uid="{00000000-0002-0000-0900-000002000000}">
      <formula1>$C$106:$C$111</formula1>
    </dataValidation>
  </dataValidations>
  <pageMargins left="0.78740157480314965" right="0.78740157480314965" top="0.39370078740157483" bottom="0.35433070866141736" header="0.51181102362204722" footer="0.51181102362204722"/>
  <pageSetup paperSize="9" scale="65" fitToHeight="0" orientation="landscape" r:id="rId1"/>
  <headerFooter alignWithMargins="0"/>
  <rowBreaks count="1" manualBreakCount="1">
    <brk id="39" max="9" man="1"/>
  </rowBreaks>
  <drawing r:id="rId2"/>
  <legacyDrawing r:id="rId3"/>
  <controls>
    <mc:AlternateContent xmlns:mc="http://schemas.openxmlformats.org/markup-compatibility/2006">
      <mc:Choice Requires="x14">
        <control shapeId="23553" r:id="rId4" name="CommandButton1">
          <controlPr defaultSize="0" autoLine="0" r:id="rId5">
            <anchor moveWithCells="1">
              <from>
                <xdr:col>1</xdr:col>
                <xdr:colOff>295275</xdr:colOff>
                <xdr:row>0</xdr:row>
                <xdr:rowOff>114300</xdr:rowOff>
              </from>
              <to>
                <xdr:col>1</xdr:col>
                <xdr:colOff>1190625</xdr:colOff>
                <xdr:row>0</xdr:row>
                <xdr:rowOff>476250</xdr:rowOff>
              </to>
            </anchor>
          </controlPr>
        </control>
      </mc:Choice>
      <mc:Fallback>
        <control shapeId="23553" r:id="rId4" name="CommandButton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0033CC"/>
  </sheetPr>
  <dimension ref="A1:H88"/>
  <sheetViews>
    <sheetView view="pageBreakPreview" topLeftCell="A19" zoomScale="70" zoomScaleNormal="115" zoomScaleSheetLayoutView="70" workbookViewId="0">
      <selection activeCell="E49" sqref="E49"/>
    </sheetView>
  </sheetViews>
  <sheetFormatPr defaultRowHeight="13.5"/>
  <cols>
    <col min="1" max="1" width="11.75" style="119" customWidth="1"/>
    <col min="2" max="2" width="16.125" style="119" bestFit="1" customWidth="1"/>
    <col min="3" max="3" width="8.5" style="173" bestFit="1" customWidth="1"/>
    <col min="4" max="4" width="16.875" style="119" customWidth="1"/>
    <col min="5" max="5" width="32.875" style="119" customWidth="1"/>
    <col min="6" max="6" width="50" style="119" customWidth="1"/>
    <col min="7" max="7" width="23.375" style="119" customWidth="1"/>
    <col min="8" max="8" width="5.875" style="119" customWidth="1"/>
    <col min="9" max="16384" width="9" style="119"/>
  </cols>
  <sheetData>
    <row r="1" spans="1:8" ht="37.5" customHeight="1"/>
    <row r="2" spans="1:8" ht="18" customHeight="1">
      <c r="A2" s="119" t="s">
        <v>1962</v>
      </c>
      <c r="C2" s="1477" t="s">
        <v>1770</v>
      </c>
      <c r="D2" s="1477"/>
      <c r="E2" s="1477"/>
      <c r="F2" s="1477"/>
      <c r="G2" s="587"/>
      <c r="H2" s="587"/>
    </row>
    <row r="3" spans="1:8" ht="16.5" customHeight="1" thickBot="1">
      <c r="A3" s="9" t="s">
        <v>1654</v>
      </c>
      <c r="G3" s="443" t="s">
        <v>1390</v>
      </c>
    </row>
    <row r="4" spans="1:8" ht="15" customHeight="1">
      <c r="A4" s="441" t="s">
        <v>30</v>
      </c>
      <c r="B4" s="442" t="s">
        <v>31</v>
      </c>
      <c r="C4" s="573" t="s">
        <v>42</v>
      </c>
      <c r="D4" s="1555" t="s">
        <v>536</v>
      </c>
      <c r="E4" s="1555"/>
      <c r="F4" s="1555"/>
      <c r="G4" s="1556"/>
    </row>
    <row r="5" spans="1:8" ht="15" customHeight="1">
      <c r="A5" s="426" t="s">
        <v>501</v>
      </c>
      <c r="B5" s="358" t="s">
        <v>32</v>
      </c>
      <c r="C5" s="574"/>
      <c r="D5" s="569" t="s">
        <v>1121</v>
      </c>
      <c r="E5" s="570"/>
      <c r="F5" s="571"/>
      <c r="G5" s="572"/>
    </row>
    <row r="6" spans="1:8" ht="15" customHeight="1">
      <c r="A6" s="130"/>
      <c r="B6" s="133"/>
      <c r="C6" s="724" t="s">
        <v>105</v>
      </c>
      <c r="D6" s="725" t="s">
        <v>502</v>
      </c>
      <c r="E6" s="424"/>
      <c r="F6" s="424"/>
      <c r="G6" s="465"/>
    </row>
    <row r="7" spans="1:8" ht="15" customHeight="1">
      <c r="A7" s="130"/>
      <c r="B7" s="133"/>
      <c r="C7" s="724" t="s">
        <v>105</v>
      </c>
      <c r="D7" s="725" t="s">
        <v>503</v>
      </c>
      <c r="E7" s="424"/>
      <c r="F7" s="424"/>
      <c r="G7" s="465"/>
    </row>
    <row r="8" spans="1:8" ht="15" customHeight="1">
      <c r="A8" s="130"/>
      <c r="B8" s="133"/>
      <c r="C8" s="724"/>
      <c r="D8" s="725" t="s">
        <v>504</v>
      </c>
      <c r="E8" s="424"/>
      <c r="F8" s="424"/>
      <c r="G8" s="465"/>
    </row>
    <row r="9" spans="1:8" ht="15" customHeight="1">
      <c r="A9" s="130"/>
      <c r="B9" s="133"/>
      <c r="C9" s="724" t="s">
        <v>105</v>
      </c>
      <c r="D9" s="725" t="s">
        <v>505</v>
      </c>
      <c r="E9" s="424"/>
      <c r="F9" s="424"/>
      <c r="G9" s="465"/>
    </row>
    <row r="10" spans="1:8" ht="15" customHeight="1">
      <c r="A10" s="130"/>
      <c r="B10" s="186"/>
      <c r="C10" s="724"/>
      <c r="D10" s="725" t="s">
        <v>506</v>
      </c>
      <c r="E10" s="424"/>
      <c r="F10" s="726"/>
      <c r="G10" s="465"/>
    </row>
    <row r="11" spans="1:8" ht="15" customHeight="1">
      <c r="A11" s="130"/>
      <c r="B11" s="186"/>
      <c r="C11" s="724"/>
      <c r="D11" s="725" t="s">
        <v>507</v>
      </c>
      <c r="E11" s="424"/>
      <c r="F11" s="424"/>
      <c r="G11" s="465"/>
    </row>
    <row r="12" spans="1:8" ht="15" customHeight="1">
      <c r="A12" s="130"/>
      <c r="B12" s="186"/>
      <c r="C12" s="724"/>
      <c r="D12" s="725" t="s">
        <v>508</v>
      </c>
      <c r="E12" s="424"/>
      <c r="F12" s="424"/>
      <c r="G12" s="465"/>
    </row>
    <row r="13" spans="1:8" ht="15" customHeight="1">
      <c r="A13" s="130"/>
      <c r="B13" s="186"/>
      <c r="C13" s="724"/>
      <c r="D13" s="725" t="s">
        <v>1105</v>
      </c>
      <c r="E13" s="424"/>
      <c r="F13" s="424"/>
      <c r="G13" s="465"/>
    </row>
    <row r="14" spans="1:8" ht="15" customHeight="1">
      <c r="A14" s="130"/>
      <c r="B14" s="186"/>
      <c r="C14" s="724"/>
      <c r="D14" s="725" t="s">
        <v>509</v>
      </c>
      <c r="E14" s="424"/>
      <c r="F14" s="424"/>
      <c r="G14" s="465"/>
    </row>
    <row r="15" spans="1:8" ht="15" customHeight="1">
      <c r="A15" s="130"/>
      <c r="B15" s="186"/>
      <c r="C15" s="724"/>
      <c r="D15" s="725" t="s">
        <v>1106</v>
      </c>
      <c r="E15" s="424"/>
      <c r="F15" s="424"/>
      <c r="G15" s="465"/>
    </row>
    <row r="16" spans="1:8" ht="15" customHeight="1">
      <c r="A16" s="130"/>
      <c r="B16" s="186"/>
      <c r="C16" s="724"/>
      <c r="D16" s="725" t="s">
        <v>510</v>
      </c>
      <c r="E16" s="424"/>
      <c r="F16" s="424"/>
      <c r="G16" s="465"/>
    </row>
    <row r="17" spans="1:7" ht="15" customHeight="1">
      <c r="A17" s="130"/>
      <c r="B17" s="186"/>
      <c r="C17" s="724"/>
      <c r="D17" s="725" t="s">
        <v>511</v>
      </c>
      <c r="E17" s="424"/>
      <c r="F17" s="424"/>
      <c r="G17" s="465"/>
    </row>
    <row r="18" spans="1:7" ht="15" customHeight="1">
      <c r="A18" s="130"/>
      <c r="B18" s="186"/>
      <c r="C18" s="724"/>
      <c r="D18" s="725" t="s">
        <v>512</v>
      </c>
      <c r="E18" s="424"/>
      <c r="F18" s="424"/>
      <c r="G18" s="465"/>
    </row>
    <row r="19" spans="1:7" ht="15" customHeight="1">
      <c r="A19" s="130"/>
      <c r="B19" s="186"/>
      <c r="C19" s="724"/>
      <c r="D19" s="725" t="s">
        <v>513</v>
      </c>
      <c r="E19" s="424"/>
      <c r="F19" s="424"/>
      <c r="G19" s="465"/>
    </row>
    <row r="20" spans="1:7" ht="15" customHeight="1">
      <c r="A20" s="130"/>
      <c r="B20" s="186"/>
      <c r="C20" s="1561" t="s">
        <v>105</v>
      </c>
      <c r="D20" s="727" t="s">
        <v>514</v>
      </c>
      <c r="E20" s="728"/>
      <c r="F20" s="728"/>
      <c r="G20" s="729"/>
    </row>
    <row r="21" spans="1:7" ht="15" customHeight="1">
      <c r="A21" s="130"/>
      <c r="B21" s="186"/>
      <c r="C21" s="1562"/>
      <c r="D21" s="730" t="s">
        <v>515</v>
      </c>
      <c r="E21" s="731"/>
      <c r="F21" s="731"/>
      <c r="G21" s="732"/>
    </row>
    <row r="22" spans="1:7" ht="15" customHeight="1">
      <c r="A22" s="130"/>
      <c r="B22" s="186"/>
      <c r="C22" s="724"/>
      <c r="D22" s="725" t="s">
        <v>516</v>
      </c>
      <c r="E22" s="424"/>
      <c r="F22" s="424"/>
      <c r="G22" s="465"/>
    </row>
    <row r="23" spans="1:7" ht="15" customHeight="1">
      <c r="A23" s="130"/>
      <c r="B23" s="186"/>
      <c r="C23" s="724"/>
      <c r="D23" s="725" t="s">
        <v>517</v>
      </c>
      <c r="E23" s="424"/>
      <c r="F23" s="424"/>
      <c r="G23" s="465"/>
    </row>
    <row r="24" spans="1:7" ht="15" customHeight="1">
      <c r="A24" s="130"/>
      <c r="B24" s="186"/>
      <c r="C24" s="724"/>
      <c r="D24" s="1563" t="s">
        <v>518</v>
      </c>
      <c r="E24" s="1526"/>
      <c r="F24" s="1526"/>
      <c r="G24" s="1564"/>
    </row>
    <row r="25" spans="1:7" ht="15" customHeight="1">
      <c r="A25" s="130"/>
      <c r="B25" s="186"/>
      <c r="C25" s="733"/>
      <c r="D25" s="571" t="s">
        <v>1122</v>
      </c>
      <c r="E25" s="570"/>
      <c r="F25" s="571"/>
      <c r="G25" s="572"/>
    </row>
    <row r="26" spans="1:7" ht="15" customHeight="1">
      <c r="A26" s="130"/>
      <c r="B26" s="186"/>
      <c r="C26" s="724"/>
      <c r="D26" s="725" t="s">
        <v>519</v>
      </c>
      <c r="E26" s="424"/>
      <c r="F26" s="424"/>
      <c r="G26" s="465"/>
    </row>
    <row r="27" spans="1:7" ht="15" customHeight="1">
      <c r="A27" s="130"/>
      <c r="B27" s="186"/>
      <c r="C27" s="724"/>
      <c r="D27" s="725" t="s">
        <v>520</v>
      </c>
      <c r="E27" s="424"/>
      <c r="F27" s="424"/>
      <c r="G27" s="465"/>
    </row>
    <row r="28" spans="1:7" ht="15" customHeight="1">
      <c r="A28" s="130"/>
      <c r="B28" s="186"/>
      <c r="C28" s="724"/>
      <c r="D28" s="725" t="s">
        <v>1392</v>
      </c>
      <c r="E28" s="424"/>
      <c r="F28" s="424"/>
      <c r="G28" s="465"/>
    </row>
    <row r="29" spans="1:7" ht="15" customHeight="1">
      <c r="A29" s="130"/>
      <c r="B29" s="186"/>
      <c r="C29" s="724"/>
      <c r="D29" s="725" t="s">
        <v>521</v>
      </c>
      <c r="E29" s="424"/>
      <c r="F29" s="424"/>
      <c r="G29" s="465"/>
    </row>
    <row r="30" spans="1:7" ht="15" customHeight="1">
      <c r="A30" s="130"/>
      <c r="B30" s="186"/>
      <c r="C30" s="724"/>
      <c r="D30" s="1563" t="s">
        <v>522</v>
      </c>
      <c r="E30" s="1526"/>
      <c r="F30" s="1526"/>
      <c r="G30" s="1564"/>
    </row>
    <row r="31" spans="1:7" ht="15" customHeight="1">
      <c r="A31" s="130"/>
      <c r="B31" s="186"/>
      <c r="C31" s="733"/>
      <c r="D31" s="571" t="s">
        <v>1123</v>
      </c>
      <c r="E31" s="570"/>
      <c r="F31" s="571"/>
      <c r="G31" s="572"/>
    </row>
    <row r="32" spans="1:7" ht="15" customHeight="1">
      <c r="A32" s="130"/>
      <c r="B32" s="186"/>
      <c r="C32" s="1561" t="s">
        <v>105</v>
      </c>
      <c r="D32" s="727" t="s">
        <v>523</v>
      </c>
      <c r="E32" s="728"/>
      <c r="F32" s="728"/>
      <c r="G32" s="729"/>
    </row>
    <row r="33" spans="1:7" ht="15" customHeight="1">
      <c r="A33" s="130"/>
      <c r="B33" s="186"/>
      <c r="C33" s="1562"/>
      <c r="D33" s="730" t="s">
        <v>515</v>
      </c>
      <c r="E33" s="731"/>
      <c r="F33" s="731"/>
      <c r="G33" s="732"/>
    </row>
    <row r="34" spans="1:7" ht="15" customHeight="1">
      <c r="A34" s="130"/>
      <c r="B34" s="186"/>
      <c r="C34" s="724"/>
      <c r="D34" s="725" t="s">
        <v>2023</v>
      </c>
      <c r="E34" s="424"/>
      <c r="F34" s="424"/>
      <c r="G34" s="465"/>
    </row>
    <row r="35" spans="1:7" ht="15" customHeight="1">
      <c r="A35" s="130"/>
      <c r="B35" s="186"/>
      <c r="C35" s="724"/>
      <c r="D35" s="725" t="s">
        <v>524</v>
      </c>
      <c r="E35" s="424"/>
      <c r="F35" s="424"/>
      <c r="G35" s="465"/>
    </row>
    <row r="36" spans="1:7" ht="15" customHeight="1">
      <c r="A36" s="130"/>
      <c r="B36" s="186"/>
      <c r="C36" s="724"/>
      <c r="D36" s="725" t="s">
        <v>545</v>
      </c>
      <c r="E36" s="424"/>
      <c r="F36" s="424"/>
      <c r="G36" s="465"/>
    </row>
    <row r="37" spans="1:7" ht="15" customHeight="1">
      <c r="A37" s="130"/>
      <c r="B37" s="186"/>
      <c r="C37" s="724"/>
      <c r="D37" s="725" t="s">
        <v>546</v>
      </c>
      <c r="E37" s="424"/>
      <c r="F37" s="424"/>
      <c r="G37" s="465"/>
    </row>
    <row r="38" spans="1:7" ht="15" customHeight="1">
      <c r="A38" s="130"/>
      <c r="B38" s="186"/>
      <c r="C38" s="724"/>
      <c r="D38" s="725" t="s">
        <v>547</v>
      </c>
      <c r="E38" s="424"/>
      <c r="F38" s="424"/>
      <c r="G38" s="465"/>
    </row>
    <row r="39" spans="1:7" ht="15" customHeight="1">
      <c r="A39" s="130"/>
      <c r="B39" s="186"/>
      <c r="C39" s="724"/>
      <c r="D39" s="725" t="s">
        <v>548</v>
      </c>
      <c r="E39" s="424"/>
      <c r="F39" s="424"/>
      <c r="G39" s="465"/>
    </row>
    <row r="40" spans="1:7" ht="15" customHeight="1">
      <c r="A40" s="130"/>
      <c r="B40" s="186"/>
      <c r="C40" s="724"/>
      <c r="D40" s="725" t="s">
        <v>549</v>
      </c>
      <c r="E40" s="424"/>
      <c r="F40" s="424"/>
      <c r="G40" s="465"/>
    </row>
    <row r="41" spans="1:7" ht="15" customHeight="1">
      <c r="A41" s="130"/>
      <c r="B41" s="186"/>
      <c r="C41" s="724"/>
      <c r="D41" s="1563" t="s">
        <v>550</v>
      </c>
      <c r="E41" s="1526"/>
      <c r="F41" s="1526"/>
      <c r="G41" s="1564"/>
    </row>
    <row r="42" spans="1:7" ht="15" customHeight="1">
      <c r="A42" s="130"/>
      <c r="B42" s="186"/>
      <c r="C42" s="724" t="s">
        <v>105</v>
      </c>
      <c r="D42" s="1563" t="s">
        <v>551</v>
      </c>
      <c r="E42" s="1526"/>
      <c r="F42" s="1526"/>
      <c r="G42" s="1564"/>
    </row>
    <row r="43" spans="1:7" ht="15" customHeight="1">
      <c r="A43" s="130"/>
      <c r="B43" s="186"/>
      <c r="C43" s="724" t="s">
        <v>105</v>
      </c>
      <c r="D43" s="1563" t="s">
        <v>552</v>
      </c>
      <c r="E43" s="1526"/>
      <c r="F43" s="1526"/>
      <c r="G43" s="1564"/>
    </row>
    <row r="44" spans="1:7" ht="15" customHeight="1">
      <c r="A44" s="130"/>
      <c r="B44" s="186"/>
      <c r="C44" s="724" t="s">
        <v>105</v>
      </c>
      <c r="D44" s="1563" t="s">
        <v>553</v>
      </c>
      <c r="E44" s="1526"/>
      <c r="F44" s="1526"/>
      <c r="G44" s="1564"/>
    </row>
    <row r="45" spans="1:7" ht="15" customHeight="1" thickBot="1">
      <c r="A45" s="170"/>
      <c r="B45" s="188"/>
      <c r="C45" s="435"/>
      <c r="D45" s="158"/>
      <c r="E45" s="158"/>
      <c r="F45" s="158"/>
      <c r="G45" s="161"/>
    </row>
    <row r="46" spans="1:7" s="9" customFormat="1" ht="18" customHeight="1">
      <c r="A46" s="9" t="s">
        <v>1685</v>
      </c>
      <c r="C46" s="1542" t="s">
        <v>1771</v>
      </c>
      <c r="D46" s="1542"/>
      <c r="E46" s="1542"/>
      <c r="F46" s="1542"/>
    </row>
    <row r="47" spans="1:7" ht="15.75" customHeight="1" thickBot="1">
      <c r="A47" s="9" t="s">
        <v>1126</v>
      </c>
      <c r="B47" s="9"/>
      <c r="C47" s="402"/>
      <c r="D47" s="9"/>
      <c r="E47" s="9"/>
      <c r="F47" s="9"/>
      <c r="G47" s="443" t="s">
        <v>1390</v>
      </c>
    </row>
    <row r="48" spans="1:7" s="9" customFormat="1" ht="15.75" customHeight="1">
      <c r="A48" s="441" t="s">
        <v>30</v>
      </c>
      <c r="B48" s="442" t="s">
        <v>31</v>
      </c>
      <c r="C48" s="1554" t="s">
        <v>536</v>
      </c>
      <c r="D48" s="1555"/>
      <c r="E48" s="1555"/>
      <c r="F48" s="1555"/>
      <c r="G48" s="1556"/>
    </row>
    <row r="49" spans="1:7" s="9" customFormat="1" ht="15.75" customHeight="1">
      <c r="A49" s="426" t="s">
        <v>501</v>
      </c>
      <c r="B49" s="358" t="s">
        <v>32</v>
      </c>
      <c r="C49" s="734"/>
      <c r="D49" s="9" t="s">
        <v>535</v>
      </c>
      <c r="G49" s="417"/>
    </row>
    <row r="50" spans="1:7" s="9" customFormat="1" ht="15.75" customHeight="1">
      <c r="A50" s="426"/>
      <c r="B50" s="349"/>
      <c r="C50" s="734"/>
      <c r="D50" s="9" t="s">
        <v>533</v>
      </c>
      <c r="G50" s="417"/>
    </row>
    <row r="51" spans="1:7" s="9" customFormat="1" ht="15.75" customHeight="1">
      <c r="A51" s="426"/>
      <c r="B51" s="349"/>
      <c r="C51" s="734"/>
      <c r="D51" s="9" t="s">
        <v>534</v>
      </c>
      <c r="G51" s="417"/>
    </row>
    <row r="52" spans="1:7" s="9" customFormat="1" ht="15.75" customHeight="1">
      <c r="A52" s="426"/>
      <c r="B52" s="379" t="s">
        <v>537</v>
      </c>
      <c r="C52" s="724"/>
      <c r="D52" s="728" t="s">
        <v>526</v>
      </c>
      <c r="E52" s="728"/>
      <c r="F52" s="728"/>
      <c r="G52" s="729"/>
    </row>
    <row r="53" spans="1:7" s="9" customFormat="1" ht="15.75" customHeight="1">
      <c r="A53" s="426"/>
      <c r="B53" s="349"/>
      <c r="C53" s="734"/>
      <c r="D53" s="731" t="s">
        <v>527</v>
      </c>
      <c r="E53" s="731"/>
      <c r="F53" s="731"/>
      <c r="G53" s="732"/>
    </row>
    <row r="54" spans="1:7" s="9" customFormat="1" ht="15.75" customHeight="1">
      <c r="A54" s="426"/>
      <c r="B54" s="379" t="s">
        <v>537</v>
      </c>
      <c r="C54" s="724"/>
      <c r="D54" s="735" t="s">
        <v>529</v>
      </c>
      <c r="E54" s="736"/>
      <c r="F54" s="736"/>
      <c r="G54" s="729"/>
    </row>
    <row r="55" spans="1:7" s="9" customFormat="1" ht="15.75" customHeight="1">
      <c r="A55" s="426"/>
      <c r="B55" s="349"/>
      <c r="C55" s="734"/>
      <c r="D55" s="731" t="s">
        <v>528</v>
      </c>
      <c r="E55" s="731"/>
      <c r="F55" s="731"/>
      <c r="G55" s="732"/>
    </row>
    <row r="56" spans="1:7" s="9" customFormat="1" ht="15.75" customHeight="1">
      <c r="A56" s="426"/>
      <c r="B56" s="349"/>
      <c r="C56" s="734"/>
      <c r="G56" s="417"/>
    </row>
    <row r="57" spans="1:7" s="9" customFormat="1" ht="15.75" customHeight="1">
      <c r="A57" s="426"/>
      <c r="B57" s="349"/>
      <c r="C57" s="734"/>
      <c r="D57" s="9" t="s">
        <v>531</v>
      </c>
      <c r="G57" s="417"/>
    </row>
    <row r="58" spans="1:7" s="9" customFormat="1" ht="15.75" customHeight="1">
      <c r="A58" s="426"/>
      <c r="B58" s="379" t="s">
        <v>538</v>
      </c>
      <c r="C58" s="621" t="str">
        <f>IF(C52*2+C54=0,"",IF(C52*2+C54&lt;=3,C52*2+C54,IF(C52*2+C54&gt;3,"3")))</f>
        <v/>
      </c>
      <c r="D58" s="9" t="s">
        <v>530</v>
      </c>
      <c r="G58" s="417"/>
    </row>
    <row r="59" spans="1:7" s="9" customFormat="1" ht="15.75" customHeight="1">
      <c r="A59" s="426"/>
      <c r="B59" s="349"/>
      <c r="C59" s="734"/>
      <c r="D59" s="9" t="s">
        <v>532</v>
      </c>
      <c r="G59" s="417"/>
    </row>
    <row r="60" spans="1:7" s="9" customFormat="1" ht="15.75" customHeight="1" thickBot="1">
      <c r="A60" s="426"/>
      <c r="B60" s="349"/>
      <c r="C60" s="737"/>
      <c r="D60" s="377"/>
      <c r="G60" s="417"/>
    </row>
    <row r="61" spans="1:7" s="9" customFormat="1" ht="15.75" customHeight="1">
      <c r="A61" s="426"/>
      <c r="B61" s="738"/>
      <c r="C61" s="573"/>
      <c r="D61" s="620"/>
      <c r="E61" s="620"/>
      <c r="F61" s="739" t="s">
        <v>543</v>
      </c>
      <c r="G61" s="740"/>
    </row>
    <row r="62" spans="1:7" s="9" customFormat="1" ht="15.75" customHeight="1">
      <c r="A62" s="426"/>
      <c r="B62" s="741" t="s">
        <v>79</v>
      </c>
      <c r="C62" s="724"/>
      <c r="D62" s="403" t="s">
        <v>544</v>
      </c>
      <c r="F62" s="1557"/>
      <c r="G62" s="1558"/>
    </row>
    <row r="63" spans="1:7" s="9" customFormat="1" ht="15.75" customHeight="1">
      <c r="A63" s="426"/>
      <c r="B63" s="358"/>
      <c r="C63" s="734"/>
      <c r="D63" s="9" t="s">
        <v>554</v>
      </c>
      <c r="F63" s="1557"/>
      <c r="G63" s="1558"/>
    </row>
    <row r="64" spans="1:7" s="9" customFormat="1" ht="15.75" customHeight="1">
      <c r="A64" s="426"/>
      <c r="B64" s="358"/>
      <c r="C64" s="734"/>
      <c r="D64" s="9" t="s">
        <v>540</v>
      </c>
      <c r="F64" s="1557"/>
      <c r="G64" s="1558"/>
    </row>
    <row r="65" spans="1:7" s="9" customFormat="1" ht="15.75" customHeight="1">
      <c r="A65" s="426"/>
      <c r="B65" s="358"/>
      <c r="C65" s="734"/>
      <c r="D65" s="9" t="s">
        <v>541</v>
      </c>
      <c r="F65" s="1557"/>
      <c r="G65" s="1558"/>
    </row>
    <row r="66" spans="1:7" s="9" customFormat="1" ht="15.75" customHeight="1">
      <c r="A66" s="426"/>
      <c r="B66" s="358"/>
      <c r="C66" s="734"/>
      <c r="D66" s="9" t="s">
        <v>542</v>
      </c>
      <c r="F66" s="1557"/>
      <c r="G66" s="1558"/>
    </row>
    <row r="67" spans="1:7" s="9" customFormat="1" ht="15.75" customHeight="1">
      <c r="A67" s="426"/>
      <c r="B67" s="741" t="s">
        <v>539</v>
      </c>
      <c r="C67" s="621">
        <f>IF(C58="",C62,IF(C62="",C58,IF(C58+C62=0,"",IF(C58+C62&lt;=7,C58+C62,IF(C58+C62&gt;7,"7")))))</f>
        <v>0</v>
      </c>
      <c r="D67" s="403" t="s">
        <v>1107</v>
      </c>
      <c r="F67" s="1557"/>
      <c r="G67" s="1558"/>
    </row>
    <row r="68" spans="1:7" s="9" customFormat="1" ht="15.75" customHeight="1" thickBot="1">
      <c r="A68" s="455"/>
      <c r="B68" s="376"/>
      <c r="C68" s="737"/>
      <c r="D68" s="377"/>
      <c r="E68" s="377"/>
      <c r="F68" s="1559"/>
      <c r="G68" s="1560"/>
    </row>
    <row r="69" spans="1:7" s="9" customFormat="1" ht="16.5" customHeight="1">
      <c r="A69" s="9" t="s">
        <v>525</v>
      </c>
      <c r="C69" s="402"/>
    </row>
    <row r="70" spans="1:7" s="9" customFormat="1" ht="16.5" customHeight="1">
      <c r="A70" s="9" t="s">
        <v>1393</v>
      </c>
      <c r="C70" s="402"/>
    </row>
    <row r="71" spans="1:7" s="9" customFormat="1" ht="16.5" customHeight="1">
      <c r="A71" s="9" t="s">
        <v>1394</v>
      </c>
      <c r="C71" s="402"/>
    </row>
    <row r="72" spans="1:7" s="9" customFormat="1" ht="16.5" customHeight="1">
      <c r="A72" s="9" t="s">
        <v>1125</v>
      </c>
      <c r="C72" s="402"/>
    </row>
    <row r="74" spans="1:7">
      <c r="B74" s="191"/>
    </row>
    <row r="75" spans="1:7">
      <c r="A75" s="191" t="s">
        <v>65</v>
      </c>
      <c r="B75" s="191">
        <v>0</v>
      </c>
      <c r="D75" s="191"/>
    </row>
    <row r="76" spans="1:7">
      <c r="A76" s="191" t="s">
        <v>78</v>
      </c>
      <c r="B76" s="191">
        <v>1</v>
      </c>
      <c r="D76" s="191">
        <v>1</v>
      </c>
    </row>
    <row r="77" spans="1:7">
      <c r="B77" s="191">
        <v>2</v>
      </c>
      <c r="D77" s="191">
        <v>2</v>
      </c>
    </row>
    <row r="78" spans="1:7">
      <c r="B78" s="191">
        <v>3</v>
      </c>
      <c r="D78" s="191">
        <v>3</v>
      </c>
    </row>
    <row r="79" spans="1:7">
      <c r="B79" s="191">
        <v>4</v>
      </c>
      <c r="D79" s="191">
        <v>4</v>
      </c>
    </row>
    <row r="80" spans="1:7">
      <c r="B80" s="191">
        <v>5</v>
      </c>
      <c r="D80" s="191">
        <v>5</v>
      </c>
    </row>
    <row r="81" spans="2:4">
      <c r="B81" s="191">
        <v>6</v>
      </c>
      <c r="D81" s="191">
        <v>6</v>
      </c>
    </row>
    <row r="82" spans="2:4">
      <c r="B82" s="191">
        <v>7</v>
      </c>
      <c r="D82" s="191">
        <v>7</v>
      </c>
    </row>
    <row r="83" spans="2:4">
      <c r="B83" s="191">
        <v>8</v>
      </c>
      <c r="D83" s="191">
        <v>8</v>
      </c>
    </row>
    <row r="84" spans="2:4">
      <c r="B84" s="191">
        <v>9</v>
      </c>
      <c r="D84" s="191">
        <v>9</v>
      </c>
    </row>
    <row r="85" spans="2:4">
      <c r="B85" s="191">
        <v>10</v>
      </c>
      <c r="D85" s="191">
        <v>10</v>
      </c>
    </row>
    <row r="86" spans="2:4">
      <c r="B86" s="191">
        <v>11</v>
      </c>
    </row>
    <row r="87" spans="2:4">
      <c r="B87" s="191">
        <v>12</v>
      </c>
    </row>
    <row r="88" spans="2:4">
      <c r="B88" s="191">
        <v>13</v>
      </c>
    </row>
  </sheetData>
  <sheetProtection sheet="1" objects="1" scenarios="1"/>
  <mergeCells count="13">
    <mergeCell ref="C2:F2"/>
    <mergeCell ref="C48:G48"/>
    <mergeCell ref="C46:F46"/>
    <mergeCell ref="F62:G68"/>
    <mergeCell ref="C32:C33"/>
    <mergeCell ref="C20:C21"/>
    <mergeCell ref="D4:G4"/>
    <mergeCell ref="D24:G24"/>
    <mergeCell ref="D30:G30"/>
    <mergeCell ref="D41:G41"/>
    <mergeCell ref="D42:G42"/>
    <mergeCell ref="D43:G43"/>
    <mergeCell ref="D44:G44"/>
  </mergeCells>
  <phoneticPr fontId="3"/>
  <conditionalFormatting sqref="C67">
    <cfRule type="cellIs" dxfId="570" priority="1" operator="equal">
      <formula>0</formula>
    </cfRule>
    <cfRule type="cellIs" dxfId="569" priority="2" operator="equal">
      <formula>0</formula>
    </cfRule>
    <cfRule type="cellIs" priority="3" operator="equal">
      <formula>0</formula>
    </cfRule>
  </conditionalFormatting>
  <dataValidations count="3">
    <dataValidation type="list" allowBlank="1" showInputMessage="1" showErrorMessage="1" sqref="C26:C30 C22:C24 C6:C20 C32 C34:C44" xr:uid="{00000000-0002-0000-0A00-000000000000}">
      <formula1>$A$75:$A$76</formula1>
    </dataValidation>
    <dataValidation type="list" allowBlank="1" showInputMessage="1" showErrorMessage="1" sqref="C54 C52" xr:uid="{00000000-0002-0000-0A00-000001000000}">
      <formula1>$D$75:$D$85</formula1>
    </dataValidation>
    <dataValidation type="list" allowBlank="1" showInputMessage="1" showErrorMessage="1" sqref="C62" xr:uid="{00000000-0002-0000-0A00-000002000000}">
      <formula1>$D$75:$D$82</formula1>
    </dataValidation>
  </dataValidations>
  <pageMargins left="0.78740157480314965" right="0.78740157480314965" top="0.86614173228346458" bottom="0.43307086614173229" header="0.51181102362204722" footer="0.51181102362204722"/>
  <pageSetup paperSize="9" scale="80" orientation="landscape" r:id="rId1"/>
  <headerFooter alignWithMargins="0"/>
  <rowBreaks count="1" manualBreakCount="1">
    <brk id="45" max="6" man="1"/>
  </rowBreaks>
  <drawing r:id="rId2"/>
  <legacyDrawing r:id="rId3"/>
  <controls>
    <mc:AlternateContent xmlns:mc="http://schemas.openxmlformats.org/markup-compatibility/2006">
      <mc:Choice Requires="x14">
        <control shapeId="17413" r:id="rId4" name="CommandButton1">
          <controlPr defaultSize="0" autoLine="0" autoPict="0" r:id="rId5">
            <anchor moveWithCells="1">
              <from>
                <xdr:col>1</xdr:col>
                <xdr:colOff>171450</xdr:colOff>
                <xdr:row>0</xdr:row>
                <xdr:rowOff>95250</xdr:rowOff>
              </from>
              <to>
                <xdr:col>1</xdr:col>
                <xdr:colOff>1171575</xdr:colOff>
                <xdr:row>0</xdr:row>
                <xdr:rowOff>409575</xdr:rowOff>
              </to>
            </anchor>
          </controlPr>
        </control>
      </mc:Choice>
      <mc:Fallback>
        <control shapeId="17413" r:id="rId4" name="CommandButton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1">
    <tabColor rgb="FF002060"/>
    <pageSetUpPr fitToPage="1"/>
  </sheetPr>
  <dimension ref="A2:L56"/>
  <sheetViews>
    <sheetView showZeros="0" zoomScaleNormal="100" workbookViewId="0">
      <selection sqref="A1:XFD1048576"/>
    </sheetView>
  </sheetViews>
  <sheetFormatPr defaultRowHeight="13.5"/>
  <cols>
    <col min="1" max="1" width="11.75" style="9" customWidth="1"/>
    <col min="2" max="2" width="17.75" style="9" customWidth="1"/>
    <col min="3" max="3" width="5.5" style="9" customWidth="1"/>
    <col min="4" max="8" width="23.875" style="9" customWidth="1"/>
    <col min="9" max="9" width="5.625" style="9" bestFit="1" customWidth="1"/>
    <col min="10" max="10" width="20.625" style="9" customWidth="1"/>
    <col min="11" max="11" width="5.625" style="9" bestFit="1" customWidth="1"/>
    <col min="12" max="12" width="20.625" style="9" customWidth="1"/>
    <col min="13" max="16384" width="9" style="9"/>
  </cols>
  <sheetData>
    <row r="2" spans="1:12" ht="18" customHeight="1">
      <c r="A2" s="119" t="s">
        <v>1963</v>
      </c>
      <c r="D2" s="1477" t="s">
        <v>1671</v>
      </c>
      <c r="E2" s="1477"/>
      <c r="F2" s="1477"/>
      <c r="G2" s="1477"/>
      <c r="H2" s="1477"/>
      <c r="I2" s="1477"/>
    </row>
    <row r="3" spans="1:12" ht="14.25" thickBot="1">
      <c r="A3" s="9" t="s">
        <v>1654</v>
      </c>
      <c r="J3" s="443"/>
      <c r="L3" s="174" t="s">
        <v>1395</v>
      </c>
    </row>
    <row r="4" spans="1:12" ht="15.75" customHeight="1">
      <c r="A4" s="441" t="s">
        <v>185</v>
      </c>
      <c r="B4" s="442" t="s">
        <v>186</v>
      </c>
      <c r="C4" s="1469" t="s">
        <v>42</v>
      </c>
      <c r="D4" s="405" t="s">
        <v>187</v>
      </c>
      <c r="E4" s="389" t="s">
        <v>351</v>
      </c>
      <c r="F4" s="444" t="s">
        <v>352</v>
      </c>
      <c r="G4" s="444" t="s">
        <v>353</v>
      </c>
      <c r="H4" s="390" t="s">
        <v>39</v>
      </c>
      <c r="I4" s="1475" t="s">
        <v>42</v>
      </c>
      <c r="J4" s="385" t="s">
        <v>228</v>
      </c>
      <c r="K4" s="1471" t="s">
        <v>42</v>
      </c>
      <c r="L4" s="386" t="s">
        <v>73</v>
      </c>
    </row>
    <row r="5" spans="1:12" ht="15.75" customHeight="1">
      <c r="A5" s="445" t="s">
        <v>210</v>
      </c>
      <c r="B5" s="446" t="s">
        <v>40</v>
      </c>
      <c r="C5" s="1470"/>
      <c r="D5" s="447" t="s">
        <v>354</v>
      </c>
      <c r="E5" s="448" t="s">
        <v>355</v>
      </c>
      <c r="F5" s="449" t="s">
        <v>356</v>
      </c>
      <c r="G5" s="449" t="s">
        <v>357</v>
      </c>
      <c r="H5" s="450" t="s">
        <v>358</v>
      </c>
      <c r="I5" s="1476"/>
      <c r="J5" s="410" t="s">
        <v>360</v>
      </c>
      <c r="K5" s="1472"/>
      <c r="L5" s="411" t="s">
        <v>361</v>
      </c>
    </row>
    <row r="6" spans="1:12" ht="15.75" customHeight="1">
      <c r="A6" s="426"/>
      <c r="B6" s="391"/>
      <c r="C6" s="417"/>
      <c r="D6" s="357" t="s">
        <v>359</v>
      </c>
      <c r="I6" s="437"/>
      <c r="J6" s="438"/>
      <c r="K6" s="437"/>
      <c r="L6" s="439"/>
    </row>
    <row r="7" spans="1:12" ht="15.75" customHeight="1">
      <c r="A7" s="426"/>
      <c r="B7" s="391"/>
      <c r="C7" s="138"/>
      <c r="D7" s="1462" t="s">
        <v>367</v>
      </c>
      <c r="E7" s="1463"/>
      <c r="F7" s="1463"/>
      <c r="G7" s="1463"/>
      <c r="H7" s="1484"/>
      <c r="I7" s="430" t="s">
        <v>41</v>
      </c>
      <c r="J7" s="1486" t="s">
        <v>265</v>
      </c>
      <c r="K7" s="430" t="s">
        <v>41</v>
      </c>
      <c r="L7" s="1465" t="s">
        <v>266</v>
      </c>
    </row>
    <row r="8" spans="1:12" ht="15.75" customHeight="1">
      <c r="A8" s="426"/>
      <c r="B8" s="391"/>
      <c r="C8" s="138"/>
      <c r="D8" s="1462" t="s">
        <v>368</v>
      </c>
      <c r="E8" s="1463"/>
      <c r="F8" s="1463"/>
      <c r="G8" s="1463"/>
      <c r="H8" s="1484"/>
      <c r="I8" s="431"/>
      <c r="J8" s="1486"/>
      <c r="K8" s="431"/>
      <c r="L8" s="1465"/>
    </row>
    <row r="9" spans="1:12" ht="15.75" customHeight="1">
      <c r="A9" s="426"/>
      <c r="B9" s="349"/>
      <c r="C9" s="138"/>
      <c r="D9" s="1462" t="s">
        <v>369</v>
      </c>
      <c r="E9" s="1463"/>
      <c r="F9" s="1463"/>
      <c r="G9" s="1463"/>
      <c r="H9" s="1484"/>
      <c r="I9" s="431"/>
      <c r="J9" s="1486"/>
      <c r="K9" s="431"/>
      <c r="L9" s="1465"/>
    </row>
    <row r="10" spans="1:12" ht="15.75" customHeight="1">
      <c r="A10" s="426"/>
      <c r="B10" s="349"/>
      <c r="C10" s="138"/>
      <c r="D10" s="1462" t="s">
        <v>370</v>
      </c>
      <c r="E10" s="1463"/>
      <c r="F10" s="1463"/>
      <c r="G10" s="1463"/>
      <c r="H10" s="1484"/>
      <c r="I10" s="192"/>
      <c r="J10" s="1486"/>
      <c r="K10" s="431"/>
      <c r="L10" s="1465"/>
    </row>
    <row r="11" spans="1:12" ht="15.75" customHeight="1" thickBot="1">
      <c r="A11" s="426"/>
      <c r="B11" s="349"/>
      <c r="C11" s="138"/>
      <c r="D11" s="1462" t="s">
        <v>371</v>
      </c>
      <c r="E11" s="1463"/>
      <c r="F11" s="1463"/>
      <c r="G11" s="1463"/>
      <c r="H11" s="1484"/>
      <c r="I11" s="396"/>
      <c r="K11" s="396"/>
      <c r="L11" s="1465"/>
    </row>
    <row r="12" spans="1:12" ht="15.75" customHeight="1" thickTop="1">
      <c r="A12" s="426"/>
      <c r="B12" s="349"/>
      <c r="C12" s="138"/>
      <c r="D12" s="1462" t="s">
        <v>372</v>
      </c>
      <c r="E12" s="1463"/>
      <c r="F12" s="1463"/>
      <c r="G12" s="1463"/>
      <c r="H12" s="1484"/>
      <c r="I12" s="432"/>
      <c r="J12" s="1457" t="s">
        <v>1116</v>
      </c>
      <c r="L12" s="1457" t="s">
        <v>1117</v>
      </c>
    </row>
    <row r="13" spans="1:12" ht="15.75" customHeight="1">
      <c r="A13" s="426"/>
      <c r="B13" s="391"/>
      <c r="C13" s="138"/>
      <c r="D13" s="1466" t="s">
        <v>373</v>
      </c>
      <c r="E13" s="1467"/>
      <c r="F13" s="1467"/>
      <c r="G13" s="1467"/>
      <c r="H13" s="1468"/>
      <c r="I13" s="432"/>
      <c r="J13" s="1459"/>
      <c r="K13" s="351"/>
      <c r="L13" s="1459"/>
    </row>
    <row r="14" spans="1:12" ht="15.75" customHeight="1" thickBot="1">
      <c r="A14" s="426"/>
      <c r="B14" s="391" t="s">
        <v>82</v>
      </c>
      <c r="C14" s="356"/>
      <c r="D14" s="358"/>
      <c r="I14" s="432"/>
      <c r="J14" s="1458"/>
      <c r="K14" s="402"/>
      <c r="L14" s="1458"/>
    </row>
    <row r="15" spans="1:12" ht="15.75" customHeight="1" thickTop="1">
      <c r="A15" s="426"/>
      <c r="B15" s="451"/>
      <c r="C15" s="452"/>
      <c r="D15" s="1565" t="s">
        <v>255</v>
      </c>
      <c r="E15" s="1566"/>
      <c r="F15" s="1567"/>
      <c r="I15" s="396"/>
      <c r="K15" s="396"/>
      <c r="L15" s="417"/>
    </row>
    <row r="16" spans="1:12" ht="15.75" customHeight="1">
      <c r="A16" s="426"/>
      <c r="B16" s="382" t="s">
        <v>52</v>
      </c>
      <c r="C16" s="356" t="str">
        <f>IF(AND(C17="",COUNTIF(C7:C13,"○")=0),"",COUNTIF(C4:C13,"○"))</f>
        <v/>
      </c>
      <c r="D16" s="1568" t="s">
        <v>362</v>
      </c>
      <c r="E16" s="1569"/>
      <c r="F16" s="1570"/>
      <c r="I16" s="396"/>
      <c r="K16" s="396"/>
      <c r="L16" s="417"/>
    </row>
    <row r="17" spans="1:12" ht="15.75" customHeight="1">
      <c r="A17" s="426"/>
      <c r="B17" s="381" t="s">
        <v>51</v>
      </c>
      <c r="C17" s="418"/>
      <c r="D17" s="1568" t="s">
        <v>363</v>
      </c>
      <c r="E17" s="1569"/>
      <c r="F17" s="1570"/>
      <c r="I17" s="396"/>
      <c r="K17" s="396"/>
      <c r="L17" s="417"/>
    </row>
    <row r="18" spans="1:12" ht="15.75" customHeight="1">
      <c r="A18" s="426"/>
      <c r="B18" s="379"/>
      <c r="C18" s="453"/>
      <c r="D18" s="1568" t="s">
        <v>364</v>
      </c>
      <c r="E18" s="1569"/>
      <c r="F18" s="1570"/>
      <c r="I18" s="396"/>
      <c r="K18" s="396"/>
      <c r="L18" s="417"/>
    </row>
    <row r="19" spans="1:12" ht="15.75" customHeight="1">
      <c r="A19" s="426"/>
      <c r="B19" s="382" t="s">
        <v>21</v>
      </c>
      <c r="C19" s="372" t="str">
        <f>IF(OR(K7="○"),"e",IF(OR(I7="○"),"d",IF(C16="","c",IF(C16&gt;=4,"a",IF(C16&gt;=3,"a'",IF(C16&gt;=2,"b",IF(C16&gt;=1,"b'","c")))))))</f>
        <v>c</v>
      </c>
      <c r="D19" s="1568" t="s">
        <v>365</v>
      </c>
      <c r="E19" s="1569"/>
      <c r="F19" s="1570"/>
      <c r="I19" s="396"/>
      <c r="K19" s="396"/>
      <c r="L19" s="417"/>
    </row>
    <row r="20" spans="1:12" ht="15.75" customHeight="1" thickBot="1">
      <c r="A20" s="426"/>
      <c r="B20" s="382"/>
      <c r="C20" s="363"/>
      <c r="D20" s="1571" t="s">
        <v>366</v>
      </c>
      <c r="E20" s="1572"/>
      <c r="F20" s="1573"/>
      <c r="I20" s="396"/>
      <c r="K20" s="396"/>
      <c r="L20" s="417"/>
    </row>
    <row r="21" spans="1:12" ht="15.75" customHeight="1" thickTop="1" thickBot="1">
      <c r="A21" s="426"/>
      <c r="B21" s="391"/>
      <c r="C21" s="417"/>
      <c r="D21" s="376"/>
      <c r="E21" s="377"/>
      <c r="F21" s="377"/>
      <c r="G21" s="377"/>
      <c r="H21" s="377"/>
      <c r="I21" s="396"/>
      <c r="K21" s="396"/>
      <c r="L21" s="417"/>
    </row>
    <row r="22" spans="1:12" ht="15.75" customHeight="1">
      <c r="A22" s="426"/>
      <c r="B22" s="454"/>
      <c r="C22" s="1469" t="s">
        <v>42</v>
      </c>
      <c r="D22" s="405" t="s">
        <v>102</v>
      </c>
      <c r="E22" s="389" t="s">
        <v>351</v>
      </c>
      <c r="F22" s="444" t="s">
        <v>103</v>
      </c>
      <c r="G22" s="444" t="s">
        <v>353</v>
      </c>
      <c r="H22" s="390" t="s">
        <v>39</v>
      </c>
      <c r="I22" s="1475" t="s">
        <v>42</v>
      </c>
      <c r="J22" s="385" t="s">
        <v>25</v>
      </c>
      <c r="K22" s="1471" t="s">
        <v>42</v>
      </c>
      <c r="L22" s="386" t="s">
        <v>73</v>
      </c>
    </row>
    <row r="23" spans="1:12" ht="15.75" customHeight="1">
      <c r="A23" s="426"/>
      <c r="B23" s="391" t="s">
        <v>212</v>
      </c>
      <c r="C23" s="1470"/>
      <c r="D23" s="447" t="s">
        <v>354</v>
      </c>
      <c r="E23" s="448" t="s">
        <v>355</v>
      </c>
      <c r="F23" s="449" t="s">
        <v>356</v>
      </c>
      <c r="G23" s="449" t="s">
        <v>357</v>
      </c>
      <c r="H23" s="450" t="s">
        <v>358</v>
      </c>
      <c r="I23" s="1476"/>
      <c r="J23" s="410" t="s">
        <v>360</v>
      </c>
      <c r="K23" s="1472"/>
      <c r="L23" s="411" t="s">
        <v>361</v>
      </c>
    </row>
    <row r="24" spans="1:12" ht="15.75" customHeight="1">
      <c r="A24" s="426"/>
      <c r="B24" s="391"/>
      <c r="C24" s="417"/>
      <c r="D24" s="357" t="s">
        <v>359</v>
      </c>
      <c r="I24" s="437"/>
      <c r="J24" s="438"/>
      <c r="K24" s="437"/>
      <c r="L24" s="439"/>
    </row>
    <row r="25" spans="1:12" ht="15.75" customHeight="1">
      <c r="A25" s="426"/>
      <c r="B25" s="391"/>
      <c r="C25" s="138"/>
      <c r="D25" s="1462" t="s">
        <v>374</v>
      </c>
      <c r="E25" s="1463"/>
      <c r="F25" s="1463"/>
      <c r="G25" s="1463"/>
      <c r="H25" s="1484"/>
      <c r="I25" s="430" t="s">
        <v>41</v>
      </c>
      <c r="J25" s="1486" t="s">
        <v>2049</v>
      </c>
      <c r="K25" s="430" t="s">
        <v>41</v>
      </c>
      <c r="L25" s="1465" t="s">
        <v>2050</v>
      </c>
    </row>
    <row r="26" spans="1:12" ht="15.75" customHeight="1">
      <c r="A26" s="426"/>
      <c r="B26" s="391"/>
      <c r="C26" s="138"/>
      <c r="D26" s="1462" t="s">
        <v>375</v>
      </c>
      <c r="E26" s="1463"/>
      <c r="F26" s="1463"/>
      <c r="G26" s="1463"/>
      <c r="H26" s="1484"/>
      <c r="I26" s="431"/>
      <c r="J26" s="1486"/>
      <c r="K26" s="431"/>
      <c r="L26" s="1465"/>
    </row>
    <row r="27" spans="1:12" ht="15.75" customHeight="1">
      <c r="A27" s="426"/>
      <c r="B27" s="391"/>
      <c r="C27" s="138" t="s">
        <v>41</v>
      </c>
      <c r="D27" s="1462" t="s">
        <v>376</v>
      </c>
      <c r="E27" s="1463"/>
      <c r="F27" s="1463"/>
      <c r="G27" s="1463"/>
      <c r="H27" s="1484"/>
      <c r="I27" s="431"/>
      <c r="J27" s="1486"/>
      <c r="K27" s="431"/>
      <c r="L27" s="1465"/>
    </row>
    <row r="28" spans="1:12" ht="15.75" customHeight="1">
      <c r="A28" s="426"/>
      <c r="B28" s="391"/>
      <c r="C28" s="138" t="s">
        <v>41</v>
      </c>
      <c r="D28" s="1462" t="s">
        <v>377</v>
      </c>
      <c r="E28" s="1463"/>
      <c r="F28" s="1463"/>
      <c r="G28" s="1463"/>
      <c r="H28" s="1484"/>
      <c r="I28" s="192"/>
      <c r="J28" s="1486"/>
      <c r="K28" s="431"/>
      <c r="L28" s="1465"/>
    </row>
    <row r="29" spans="1:12" ht="15.75" customHeight="1" thickBot="1">
      <c r="A29" s="426"/>
      <c r="B29" s="391"/>
      <c r="C29" s="138" t="s">
        <v>41</v>
      </c>
      <c r="D29" s="1462" t="s">
        <v>378</v>
      </c>
      <c r="E29" s="1463"/>
      <c r="F29" s="1463"/>
      <c r="G29" s="1463"/>
      <c r="H29" s="1484"/>
      <c r="I29" s="396"/>
      <c r="K29" s="396"/>
      <c r="L29" s="1465"/>
    </row>
    <row r="30" spans="1:12" ht="15.75" customHeight="1" thickTop="1">
      <c r="A30" s="426"/>
      <c r="B30" s="391"/>
      <c r="C30" s="138" t="s">
        <v>41</v>
      </c>
      <c r="D30" s="423" t="s">
        <v>379</v>
      </c>
      <c r="E30" s="424"/>
      <c r="F30" s="424"/>
      <c r="G30" s="424"/>
      <c r="H30" s="425"/>
      <c r="I30" s="432"/>
      <c r="J30" s="1457" t="s">
        <v>1116</v>
      </c>
      <c r="L30" s="1457" t="s">
        <v>1117</v>
      </c>
    </row>
    <row r="31" spans="1:12" ht="15.75" customHeight="1">
      <c r="A31" s="426"/>
      <c r="B31" s="391"/>
      <c r="C31" s="138" t="s">
        <v>105</v>
      </c>
      <c r="D31" s="1466" t="s">
        <v>373</v>
      </c>
      <c r="E31" s="1467"/>
      <c r="F31" s="1467"/>
      <c r="G31" s="1467"/>
      <c r="H31" s="1468"/>
      <c r="I31" s="432"/>
      <c r="J31" s="1459"/>
      <c r="K31" s="351"/>
      <c r="L31" s="1459"/>
    </row>
    <row r="32" spans="1:12" ht="15.75" customHeight="1" thickBot="1">
      <c r="A32" s="426"/>
      <c r="B32" s="391"/>
      <c r="C32" s="417"/>
      <c r="D32" s="358"/>
      <c r="I32" s="432"/>
      <c r="J32" s="1458"/>
      <c r="K32" s="402"/>
      <c r="L32" s="1458"/>
    </row>
    <row r="33" spans="1:12" ht="15.75" customHeight="1" thickTop="1">
      <c r="A33" s="426"/>
      <c r="B33" s="451"/>
      <c r="C33" s="452"/>
      <c r="D33" s="1565" t="s">
        <v>255</v>
      </c>
      <c r="E33" s="1566"/>
      <c r="F33" s="1567"/>
      <c r="I33" s="396"/>
      <c r="K33" s="396"/>
      <c r="L33" s="417"/>
    </row>
    <row r="34" spans="1:12" ht="15.75" customHeight="1">
      <c r="A34" s="426"/>
      <c r="B34" s="382" t="s">
        <v>52</v>
      </c>
      <c r="C34" s="356" t="str">
        <f>IF(AND(C35="",COUNTIF(C25:C31,"○")=0),"",COUNTIF(C22:C31,"○"))</f>
        <v/>
      </c>
      <c r="D34" s="1568" t="s">
        <v>362</v>
      </c>
      <c r="E34" s="1569"/>
      <c r="F34" s="1570"/>
      <c r="I34" s="396"/>
      <c r="K34" s="396"/>
      <c r="L34" s="417"/>
    </row>
    <row r="35" spans="1:12" ht="15.75" customHeight="1">
      <c r="A35" s="426"/>
      <c r="B35" s="381" t="s">
        <v>51</v>
      </c>
      <c r="C35" s="418"/>
      <c r="D35" s="1568" t="s">
        <v>363</v>
      </c>
      <c r="E35" s="1569"/>
      <c r="F35" s="1570"/>
      <c r="I35" s="396"/>
      <c r="K35" s="396"/>
      <c r="L35" s="417"/>
    </row>
    <row r="36" spans="1:12" ht="15.75" customHeight="1">
      <c r="A36" s="426"/>
      <c r="B36" s="379"/>
      <c r="C36" s="453"/>
      <c r="D36" s="1568" t="s">
        <v>364</v>
      </c>
      <c r="E36" s="1569"/>
      <c r="F36" s="1570"/>
      <c r="I36" s="396"/>
      <c r="K36" s="396"/>
      <c r="L36" s="417"/>
    </row>
    <row r="37" spans="1:12" ht="15.75" customHeight="1">
      <c r="A37" s="426"/>
      <c r="B37" s="382" t="s">
        <v>21</v>
      </c>
      <c r="C37" s="372" t="str">
        <f>IF(OR(K25="○"),"e",IF(OR(I25="○"),"d",IF(C34="","c",IF(C34&gt;=4,"a",IF(C34&gt;=3,"a'",IF(C34&gt;=2,"b",IF(C34&gt;=1,"b'","c")))))))</f>
        <v>c</v>
      </c>
      <c r="D37" s="1568" t="s">
        <v>365</v>
      </c>
      <c r="E37" s="1569"/>
      <c r="F37" s="1570"/>
      <c r="I37" s="396"/>
      <c r="K37" s="396"/>
      <c r="L37" s="417"/>
    </row>
    <row r="38" spans="1:12" ht="15.75" customHeight="1" thickBot="1">
      <c r="A38" s="426"/>
      <c r="B38" s="382"/>
      <c r="C38" s="363"/>
      <c r="D38" s="1571" t="s">
        <v>366</v>
      </c>
      <c r="E38" s="1572"/>
      <c r="F38" s="1573"/>
      <c r="I38" s="396"/>
      <c r="K38" s="396"/>
      <c r="L38" s="417"/>
    </row>
    <row r="39" spans="1:12" ht="15.75" customHeight="1" thickTop="1" thickBot="1">
      <c r="A39" s="455"/>
      <c r="B39" s="456"/>
      <c r="C39" s="375"/>
      <c r="D39" s="376"/>
      <c r="E39" s="377"/>
      <c r="F39" s="377"/>
      <c r="G39" s="377"/>
      <c r="H39" s="377"/>
      <c r="I39" s="457"/>
      <c r="J39" s="377"/>
      <c r="K39" s="457"/>
      <c r="L39" s="458"/>
    </row>
    <row r="40" spans="1:12" ht="15.75" customHeight="1">
      <c r="A40" s="1574" t="s">
        <v>1093</v>
      </c>
      <c r="B40" s="454" t="s">
        <v>1094</v>
      </c>
      <c r="C40" s="466" t="s">
        <v>1124</v>
      </c>
      <c r="D40" s="459" t="s">
        <v>1095</v>
      </c>
      <c r="E40" s="460" t="s">
        <v>1096</v>
      </c>
      <c r="F40" s="461" t="s">
        <v>1097</v>
      </c>
    </row>
    <row r="41" spans="1:12" ht="15.75" customHeight="1">
      <c r="A41" s="1575"/>
      <c r="B41" s="391"/>
      <c r="C41" s="138" t="s">
        <v>41</v>
      </c>
      <c r="D41" s="9" t="s">
        <v>1095</v>
      </c>
      <c r="F41" s="417"/>
    </row>
    <row r="42" spans="1:12" ht="15.75" customHeight="1">
      <c r="A42" s="426"/>
      <c r="B42" s="391"/>
      <c r="C42" s="138" t="s">
        <v>41</v>
      </c>
      <c r="D42" s="423" t="s">
        <v>1096</v>
      </c>
      <c r="E42" s="424">
        <v>-10</v>
      </c>
      <c r="F42" s="465"/>
    </row>
    <row r="43" spans="1:12" ht="15.75" customHeight="1">
      <c r="A43" s="426"/>
      <c r="B43" s="391"/>
      <c r="C43" s="138"/>
      <c r="D43" s="423" t="s">
        <v>1097</v>
      </c>
      <c r="E43" s="424"/>
      <c r="F43" s="465"/>
    </row>
    <row r="44" spans="1:12" ht="15.75" customHeight="1">
      <c r="A44" s="426"/>
      <c r="B44" s="391"/>
      <c r="C44" s="359"/>
      <c r="F44" s="417"/>
    </row>
    <row r="45" spans="1:12" ht="15.75" customHeight="1">
      <c r="A45" s="426"/>
      <c r="B45" s="391"/>
      <c r="C45" s="339" t="str">
        <f>IF(OR(C42="○"),"-10","")</f>
        <v/>
      </c>
      <c r="F45" s="417"/>
    </row>
    <row r="46" spans="1:12" ht="15.75" customHeight="1" thickBot="1">
      <c r="A46" s="455"/>
      <c r="B46" s="462"/>
      <c r="C46" s="375"/>
      <c r="D46" s="377"/>
      <c r="E46" s="377"/>
      <c r="F46" s="458"/>
    </row>
    <row r="47" spans="1:12" ht="15.75" customHeight="1">
      <c r="A47" s="9" t="s">
        <v>1098</v>
      </c>
    </row>
    <row r="51" spans="1:2">
      <c r="A51" s="363" t="s">
        <v>46</v>
      </c>
      <c r="B51" s="463" t="s">
        <v>187</v>
      </c>
    </row>
    <row r="52" spans="1:2">
      <c r="A52" s="363" t="s">
        <v>104</v>
      </c>
      <c r="B52" s="463" t="s">
        <v>188</v>
      </c>
    </row>
    <row r="53" spans="1:2">
      <c r="B53" s="463" t="s">
        <v>108</v>
      </c>
    </row>
    <row r="54" spans="1:2">
      <c r="B54" s="463" t="s">
        <v>77</v>
      </c>
    </row>
    <row r="55" spans="1:2">
      <c r="B55" s="463" t="s">
        <v>76</v>
      </c>
    </row>
    <row r="56" spans="1:2">
      <c r="B56" s="464"/>
    </row>
  </sheetData>
  <sheetProtection sheet="1" objects="1" scenarios="1"/>
  <mergeCells count="41">
    <mergeCell ref="A40:A41"/>
    <mergeCell ref="D38:F38"/>
    <mergeCell ref="D33:F33"/>
    <mergeCell ref="D34:F34"/>
    <mergeCell ref="D35:F35"/>
    <mergeCell ref="D36:F36"/>
    <mergeCell ref="D37:F37"/>
    <mergeCell ref="D2:I2"/>
    <mergeCell ref="C22:C23"/>
    <mergeCell ref="C4:C5"/>
    <mergeCell ref="D7:H7"/>
    <mergeCell ref="D8:H8"/>
    <mergeCell ref="D9:H9"/>
    <mergeCell ref="D10:H10"/>
    <mergeCell ref="D11:H11"/>
    <mergeCell ref="D12:H12"/>
    <mergeCell ref="I4:I5"/>
    <mergeCell ref="D17:F17"/>
    <mergeCell ref="D18:F18"/>
    <mergeCell ref="D13:H13"/>
    <mergeCell ref="D28:H28"/>
    <mergeCell ref="D29:H29"/>
    <mergeCell ref="J12:J14"/>
    <mergeCell ref="K4:K5"/>
    <mergeCell ref="J7:J10"/>
    <mergeCell ref="L12:L14"/>
    <mergeCell ref="J30:J32"/>
    <mergeCell ref="L30:L32"/>
    <mergeCell ref="L7:L11"/>
    <mergeCell ref="D15:F15"/>
    <mergeCell ref="D16:F16"/>
    <mergeCell ref="D31:H31"/>
    <mergeCell ref="D19:F19"/>
    <mergeCell ref="D20:F20"/>
    <mergeCell ref="I22:I23"/>
    <mergeCell ref="K22:K23"/>
    <mergeCell ref="D25:H25"/>
    <mergeCell ref="J25:J28"/>
    <mergeCell ref="L25:L29"/>
    <mergeCell ref="D26:H26"/>
    <mergeCell ref="D27:H27"/>
  </mergeCells>
  <phoneticPr fontId="3"/>
  <conditionalFormatting sqref="D4:D5">
    <cfRule type="expression" dxfId="568" priority="18">
      <formula>$C$19="a"</formula>
    </cfRule>
  </conditionalFormatting>
  <conditionalFormatting sqref="D22:D23">
    <cfRule type="expression" dxfId="567" priority="10">
      <formula>$C$37="a"</formula>
    </cfRule>
  </conditionalFormatting>
  <conditionalFormatting sqref="D40">
    <cfRule type="expression" dxfId="566" priority="3">
      <formula>$C$41="○"</formula>
    </cfRule>
  </conditionalFormatting>
  <conditionalFormatting sqref="E4:E5">
    <cfRule type="expression" dxfId="565" priority="17">
      <formula>$C$19="a'"</formula>
    </cfRule>
  </conditionalFormatting>
  <conditionalFormatting sqref="E22:E23">
    <cfRule type="expression" dxfId="564" priority="9">
      <formula>$C$37="a'"</formula>
    </cfRule>
  </conditionalFormatting>
  <conditionalFormatting sqref="E40">
    <cfRule type="expression" dxfId="563" priority="2">
      <formula>$C$42="○"</formula>
    </cfRule>
  </conditionalFormatting>
  <conditionalFormatting sqref="F4:F5">
    <cfRule type="expression" dxfId="562" priority="16">
      <formula>$C$19="b"</formula>
    </cfRule>
  </conditionalFormatting>
  <conditionalFormatting sqref="F22:F23">
    <cfRule type="expression" dxfId="561" priority="8">
      <formula>$C$37="b"</formula>
    </cfRule>
  </conditionalFormatting>
  <conditionalFormatting sqref="F40">
    <cfRule type="expression" dxfId="560" priority="1">
      <formula>$C$43="○"</formula>
    </cfRule>
  </conditionalFormatting>
  <conditionalFormatting sqref="G4:G5">
    <cfRule type="expression" dxfId="559" priority="15">
      <formula>$C$19="b'"</formula>
    </cfRule>
  </conditionalFormatting>
  <conditionalFormatting sqref="G22:G23">
    <cfRule type="expression" dxfId="558" priority="7">
      <formula>$C$37="b'"</formula>
    </cfRule>
  </conditionalFormatting>
  <conditionalFormatting sqref="H4:H5">
    <cfRule type="expression" dxfId="557" priority="14">
      <formula>$C$19="c"</formula>
    </cfRule>
  </conditionalFormatting>
  <conditionalFormatting sqref="H22:H23">
    <cfRule type="expression" dxfId="556" priority="6">
      <formula>$C$37="c"</formula>
    </cfRule>
  </conditionalFormatting>
  <conditionalFormatting sqref="J4:J5">
    <cfRule type="expression" dxfId="553" priority="13">
      <formula>$C$19="d"</formula>
    </cfRule>
  </conditionalFormatting>
  <conditionalFormatting sqref="J22:J23">
    <cfRule type="expression" dxfId="552" priority="5">
      <formula>$C$37="d"</formula>
    </cfRule>
  </conditionalFormatting>
  <conditionalFormatting sqref="L4:L5">
    <cfRule type="expression" dxfId="551" priority="12">
      <formula>$C$19="e"</formula>
    </cfRule>
  </conditionalFormatting>
  <conditionalFormatting sqref="L22:L23">
    <cfRule type="expression" dxfId="550" priority="4">
      <formula>$C$37="e"</formula>
    </cfRule>
  </conditionalFormatting>
  <dataValidations count="1">
    <dataValidation type="list" allowBlank="1" showInputMessage="1" showErrorMessage="1" sqref="C7:C13 K25 C25:C31 I7 K7 I25 C41:C43" xr:uid="{00000000-0002-0000-0B00-000000000000}">
      <formula1>$A$51:$A$52</formula1>
    </dataValidation>
  </dataValidations>
  <pageMargins left="0.78700000000000003" right="0.78700000000000003" top="0.98399999999999999" bottom="0.98399999999999999" header="0.51200000000000001" footer="0.51200000000000001"/>
  <pageSetup paperSize="9" scale="63"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23" operator="containsText" id="{15D9858F-C60D-40D3-B4D8-67292DA9A6E9}">
            <xm:f>NOT(ISERROR(SEARCH($C$30,I4)))</xm:f>
            <xm:f>$C$30</xm:f>
            <x14:dxf>
              <font>
                <b/>
                <i val="0"/>
                <strike val="0"/>
              </font>
              <fill>
                <patternFill>
                  <bgColor rgb="FFFF99CC"/>
                </patternFill>
              </fill>
            </x14:dxf>
          </x14:cfRule>
          <xm:sqref>I4:I5 K4:K5</xm:sqref>
        </x14:conditionalFormatting>
        <x14:conditionalFormatting xmlns:xm="http://schemas.microsoft.com/office/excel/2006/main">
          <x14:cfRule type="containsText" priority="11" operator="containsText" id="{08803B9D-CC68-4189-9948-4A204CDAE8E6}">
            <xm:f>NOT(ISERROR(SEARCH($C$30,I22)))</xm:f>
            <xm:f>$C$30</xm:f>
            <x14:dxf>
              <font>
                <b/>
                <i val="0"/>
                <strike val="0"/>
              </font>
              <fill>
                <patternFill>
                  <bgColor rgb="FFFF99CC"/>
                </patternFill>
              </fill>
            </x14:dxf>
          </x14:cfRule>
          <xm:sqref>I22:I23 K22:K23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rgb="FF002060"/>
    <pageSetUpPr fitToPage="1"/>
  </sheetPr>
  <dimension ref="A2:I69"/>
  <sheetViews>
    <sheetView showZeros="0" zoomScaleNormal="100" workbookViewId="0">
      <selection sqref="A1:XFD1048576"/>
    </sheetView>
  </sheetViews>
  <sheetFormatPr defaultRowHeight="13.5"/>
  <cols>
    <col min="1" max="1" width="11.75" style="119" customWidth="1"/>
    <col min="2" max="2" width="17.75" style="119" customWidth="1"/>
    <col min="3" max="3" width="5.5" style="119" customWidth="1"/>
    <col min="4" max="4" width="78.5" style="119" customWidth="1"/>
    <col min="5" max="5" width="50.5" style="119" bestFit="1" customWidth="1"/>
    <col min="6" max="6" width="28.5" style="119" customWidth="1"/>
    <col min="7" max="7" width="27.25" style="119" customWidth="1"/>
    <col min="8" max="16384" width="9" style="119"/>
  </cols>
  <sheetData>
    <row r="2" spans="1:9" s="9" customFormat="1" ht="18" customHeight="1">
      <c r="A2" s="9" t="s">
        <v>1964</v>
      </c>
      <c r="B2" s="1542" t="s">
        <v>1684</v>
      </c>
      <c r="C2" s="1542"/>
      <c r="D2" s="1542"/>
      <c r="E2" s="1542"/>
      <c r="F2" s="1542"/>
      <c r="G2" s="1542"/>
    </row>
    <row r="3" spans="1:9" s="9" customFormat="1" ht="14.25" thickBot="1">
      <c r="A3" s="9" t="s">
        <v>1654</v>
      </c>
      <c r="G3" s="443" t="s">
        <v>1395</v>
      </c>
    </row>
    <row r="4" spans="1:9" s="9" customFormat="1" ht="14.25" customHeight="1">
      <c r="A4" s="441" t="s">
        <v>185</v>
      </c>
      <c r="B4" s="441" t="s">
        <v>186</v>
      </c>
      <c r="C4" s="1581" t="s">
        <v>42</v>
      </c>
      <c r="D4" s="685" t="s">
        <v>390</v>
      </c>
      <c r="E4" s="1509" t="s">
        <v>422</v>
      </c>
      <c r="F4" s="1555"/>
      <c r="G4" s="1556"/>
    </row>
    <row r="5" spans="1:9" s="9" customFormat="1" ht="13.5" customHeight="1">
      <c r="A5" s="445" t="s">
        <v>388</v>
      </c>
      <c r="B5" s="1583" t="s">
        <v>389</v>
      </c>
      <c r="C5" s="1582"/>
      <c r="D5" s="357" t="s">
        <v>391</v>
      </c>
      <c r="E5" s="396" t="s">
        <v>408</v>
      </c>
      <c r="F5" s="396" t="s">
        <v>409</v>
      </c>
      <c r="G5" s="392" t="s">
        <v>410</v>
      </c>
    </row>
    <row r="6" spans="1:9" s="9" customFormat="1" ht="13.5" customHeight="1">
      <c r="A6" s="426"/>
      <c r="B6" s="1575"/>
      <c r="C6" s="686" t="s">
        <v>41</v>
      </c>
      <c r="D6" s="484" t="s">
        <v>2004</v>
      </c>
      <c r="E6" s="192" t="s">
        <v>395</v>
      </c>
      <c r="F6" s="1580" t="s">
        <v>2016</v>
      </c>
      <c r="G6" s="1576" t="s">
        <v>2019</v>
      </c>
    </row>
    <row r="7" spans="1:9" s="9" customFormat="1" ht="13.5" customHeight="1">
      <c r="A7" s="426"/>
      <c r="B7" s="426"/>
      <c r="C7" s="686" t="s">
        <v>41</v>
      </c>
      <c r="D7" s="484" t="s">
        <v>2005</v>
      </c>
      <c r="E7" s="192" t="s">
        <v>396</v>
      </c>
      <c r="F7" s="1580"/>
      <c r="G7" s="1576"/>
      <c r="H7" s="351"/>
      <c r="I7" s="351"/>
    </row>
    <row r="8" spans="1:9" s="9" customFormat="1" ht="14.25" customHeight="1">
      <c r="A8" s="426"/>
      <c r="B8" s="426"/>
      <c r="C8" s="686" t="s">
        <v>41</v>
      </c>
      <c r="D8" s="742" t="s">
        <v>392</v>
      </c>
      <c r="E8" s="192" t="s">
        <v>394</v>
      </c>
      <c r="F8" s="1580"/>
      <c r="G8" s="1576"/>
      <c r="H8" s="351"/>
      <c r="I8" s="351"/>
    </row>
    <row r="9" spans="1:9" s="9" customFormat="1" ht="13.5" customHeight="1">
      <c r="A9" s="426"/>
      <c r="B9" s="379"/>
      <c r="C9" s="687"/>
      <c r="D9" s="484"/>
      <c r="E9" s="192" t="s">
        <v>397</v>
      </c>
      <c r="F9" s="1580" t="s">
        <v>2017</v>
      </c>
      <c r="G9" s="1576" t="s">
        <v>2020</v>
      </c>
      <c r="H9" s="351"/>
      <c r="I9" s="351"/>
    </row>
    <row r="10" spans="1:9" s="9" customFormat="1">
      <c r="A10" s="426"/>
      <c r="B10" s="379"/>
      <c r="C10" s="687"/>
      <c r="D10" s="484" t="s">
        <v>393</v>
      </c>
      <c r="E10" s="192" t="s">
        <v>398</v>
      </c>
      <c r="F10" s="1580"/>
      <c r="G10" s="1576"/>
      <c r="H10" s="351"/>
      <c r="I10" s="351"/>
    </row>
    <row r="11" spans="1:9" s="9" customFormat="1">
      <c r="A11" s="426"/>
      <c r="B11" s="379"/>
      <c r="C11" s="687"/>
      <c r="D11" s="504"/>
      <c r="E11" s="192" t="s">
        <v>399</v>
      </c>
      <c r="F11" s="1580"/>
      <c r="G11" s="1576" t="s">
        <v>2021</v>
      </c>
      <c r="H11" s="351"/>
      <c r="I11" s="351"/>
    </row>
    <row r="12" spans="1:9" s="9" customFormat="1" ht="13.5" customHeight="1">
      <c r="A12" s="426"/>
      <c r="B12" s="379"/>
      <c r="C12" s="687"/>
      <c r="D12" s="504"/>
      <c r="E12" s="192" t="s">
        <v>400</v>
      </c>
      <c r="F12" s="1580" t="s">
        <v>2018</v>
      </c>
      <c r="G12" s="1576"/>
      <c r="H12" s="351"/>
      <c r="I12" s="351"/>
    </row>
    <row r="13" spans="1:9" s="9" customFormat="1">
      <c r="A13" s="426"/>
      <c r="B13" s="379"/>
      <c r="C13" s="687"/>
      <c r="D13" s="504"/>
      <c r="E13" s="192" t="s">
        <v>401</v>
      </c>
      <c r="F13" s="1580"/>
      <c r="G13" s="1576"/>
      <c r="H13" s="351"/>
      <c r="I13" s="351"/>
    </row>
    <row r="14" spans="1:9" s="9" customFormat="1">
      <c r="A14" s="426"/>
      <c r="B14" s="379"/>
      <c r="C14" s="687"/>
      <c r="D14" s="504"/>
      <c r="E14" s="192" t="s">
        <v>402</v>
      </c>
      <c r="F14" s="1580"/>
      <c r="G14" s="688"/>
      <c r="H14" s="351"/>
      <c r="I14" s="351"/>
    </row>
    <row r="15" spans="1:9" s="9" customFormat="1">
      <c r="A15" s="426"/>
      <c r="B15" s="379"/>
      <c r="C15" s="687"/>
      <c r="D15" s="504"/>
      <c r="E15" s="192" t="s">
        <v>403</v>
      </c>
      <c r="F15" s="192"/>
      <c r="G15" s="209"/>
      <c r="H15" s="351"/>
      <c r="I15" s="351"/>
    </row>
    <row r="16" spans="1:9" s="9" customFormat="1">
      <c r="A16" s="426"/>
      <c r="B16" s="379"/>
      <c r="C16" s="687"/>
      <c r="D16" s="504"/>
      <c r="E16" s="192" t="s">
        <v>404</v>
      </c>
      <c r="F16" s="192"/>
      <c r="G16" s="209"/>
      <c r="H16" s="351"/>
      <c r="I16" s="351"/>
    </row>
    <row r="17" spans="1:9" s="9" customFormat="1">
      <c r="A17" s="426"/>
      <c r="B17" s="687" t="s">
        <v>20</v>
      </c>
      <c r="C17" s="689" t="str">
        <f>IF(OR(C6="○",C7="○",C8="○"),3,"")</f>
        <v/>
      </c>
      <c r="D17" s="503"/>
      <c r="E17" s="192" t="s">
        <v>405</v>
      </c>
      <c r="F17" s="192"/>
      <c r="G17" s="209"/>
      <c r="H17" s="351"/>
      <c r="I17" s="351"/>
    </row>
    <row r="18" spans="1:9" s="9" customFormat="1">
      <c r="A18" s="426"/>
      <c r="B18" s="687"/>
      <c r="C18" s="690"/>
      <c r="D18" s="503"/>
      <c r="E18" s="192" t="s">
        <v>406</v>
      </c>
      <c r="F18" s="192"/>
      <c r="G18" s="209"/>
      <c r="H18" s="351"/>
      <c r="I18" s="351"/>
    </row>
    <row r="19" spans="1:9" s="9" customFormat="1">
      <c r="A19" s="426"/>
      <c r="B19" s="691"/>
      <c r="C19" s="692"/>
      <c r="D19" s="503"/>
      <c r="E19" s="213" t="s">
        <v>407</v>
      </c>
      <c r="F19" s="211"/>
      <c r="G19" s="212"/>
      <c r="H19" s="351"/>
      <c r="I19" s="351"/>
    </row>
    <row r="20" spans="1:9" s="9" customFormat="1">
      <c r="A20" s="426"/>
      <c r="B20" s="693"/>
      <c r="C20" s="417"/>
      <c r="D20" s="357" t="s">
        <v>411</v>
      </c>
      <c r="E20" s="396" t="s">
        <v>414</v>
      </c>
      <c r="F20" s="396" t="s">
        <v>423</v>
      </c>
      <c r="G20" s="392" t="s">
        <v>424</v>
      </c>
      <c r="H20" s="351"/>
      <c r="I20" s="351"/>
    </row>
    <row r="21" spans="1:9" s="9" customFormat="1" ht="13.5" customHeight="1">
      <c r="A21" s="426"/>
      <c r="B21" s="693"/>
      <c r="C21" s="686" t="s">
        <v>41</v>
      </c>
      <c r="D21" s="484" t="s">
        <v>2006</v>
      </c>
      <c r="E21" s="192" t="s">
        <v>415</v>
      </c>
      <c r="F21" s="192" t="s">
        <v>425</v>
      </c>
      <c r="G21" s="1576" t="s">
        <v>431</v>
      </c>
      <c r="H21" s="351"/>
      <c r="I21" s="351"/>
    </row>
    <row r="22" spans="1:9" s="9" customFormat="1">
      <c r="A22" s="426"/>
      <c r="B22" s="693"/>
      <c r="C22" s="686" t="s">
        <v>41</v>
      </c>
      <c r="D22" s="484" t="s">
        <v>2007</v>
      </c>
      <c r="E22" s="1580" t="s">
        <v>416</v>
      </c>
      <c r="F22" s="192" t="s">
        <v>426</v>
      </c>
      <c r="G22" s="1576"/>
      <c r="H22" s="351"/>
      <c r="I22" s="351"/>
    </row>
    <row r="23" spans="1:9" s="9" customFormat="1">
      <c r="A23" s="426"/>
      <c r="B23" s="693"/>
      <c r="C23" s="686" t="s">
        <v>41</v>
      </c>
      <c r="D23" s="484" t="s">
        <v>2008</v>
      </c>
      <c r="E23" s="1580"/>
      <c r="F23" s="192"/>
      <c r="G23" s="1576"/>
      <c r="H23" s="351"/>
      <c r="I23" s="351"/>
    </row>
    <row r="24" spans="1:9" s="9" customFormat="1">
      <c r="A24" s="426"/>
      <c r="B24" s="693"/>
      <c r="C24" s="686"/>
      <c r="D24" s="484" t="s">
        <v>2009</v>
      </c>
      <c r="E24" s="192" t="s">
        <v>417</v>
      </c>
      <c r="F24" s="396" t="s">
        <v>427</v>
      </c>
      <c r="G24" s="392" t="s">
        <v>432</v>
      </c>
      <c r="H24" s="351"/>
      <c r="I24" s="351"/>
    </row>
    <row r="25" spans="1:9" s="9" customFormat="1" ht="13.5" customHeight="1">
      <c r="A25" s="426"/>
      <c r="B25" s="693"/>
      <c r="C25" s="686"/>
      <c r="D25" s="484" t="s">
        <v>2010</v>
      </c>
      <c r="E25" s="192"/>
      <c r="F25" s="1578" t="s">
        <v>428</v>
      </c>
      <c r="G25" s="1576" t="s">
        <v>433</v>
      </c>
      <c r="H25" s="351"/>
      <c r="I25" s="351"/>
    </row>
    <row r="26" spans="1:9" s="9" customFormat="1">
      <c r="A26" s="426"/>
      <c r="B26" s="693"/>
      <c r="C26" s="686"/>
      <c r="D26" s="484" t="s">
        <v>2011</v>
      </c>
      <c r="E26" s="396" t="s">
        <v>418</v>
      </c>
      <c r="F26" s="1578"/>
      <c r="G26" s="1576"/>
      <c r="H26" s="351"/>
      <c r="I26" s="351"/>
    </row>
    <row r="27" spans="1:9" s="9" customFormat="1">
      <c r="A27" s="426"/>
      <c r="B27" s="693"/>
      <c r="C27" s="686"/>
      <c r="D27" s="742" t="s">
        <v>412</v>
      </c>
      <c r="E27" s="1580" t="s">
        <v>419</v>
      </c>
      <c r="F27" s="1578"/>
      <c r="G27" s="209"/>
      <c r="H27" s="351"/>
      <c r="I27" s="351"/>
    </row>
    <row r="28" spans="1:9" s="9" customFormat="1" ht="13.5" customHeight="1">
      <c r="A28" s="426"/>
      <c r="B28" s="693"/>
      <c r="C28" s="417"/>
      <c r="D28" s="484"/>
      <c r="E28" s="1580"/>
      <c r="F28" s="1578" t="s">
        <v>429</v>
      </c>
      <c r="G28" s="392" t="s">
        <v>434</v>
      </c>
      <c r="H28" s="351"/>
      <c r="I28" s="351"/>
    </row>
    <row r="29" spans="1:9" s="9" customFormat="1" ht="14.25" customHeight="1">
      <c r="A29" s="426"/>
      <c r="B29" s="693"/>
      <c r="C29" s="687"/>
      <c r="D29" s="484" t="s">
        <v>413</v>
      </c>
      <c r="E29" s="214" t="s">
        <v>420</v>
      </c>
      <c r="F29" s="1578"/>
      <c r="G29" s="1576" t="s">
        <v>435</v>
      </c>
      <c r="H29" s="351"/>
      <c r="I29" s="351"/>
    </row>
    <row r="30" spans="1:9" s="9" customFormat="1">
      <c r="A30" s="426"/>
      <c r="B30" s="693"/>
      <c r="C30" s="417"/>
      <c r="D30" s="503"/>
      <c r="E30" s="1580" t="s">
        <v>421</v>
      </c>
      <c r="F30" s="1578"/>
      <c r="G30" s="1576"/>
      <c r="H30" s="351"/>
      <c r="I30" s="351"/>
    </row>
    <row r="31" spans="1:9" s="9" customFormat="1" ht="13.5" customHeight="1">
      <c r="A31" s="426"/>
      <c r="B31" s="687" t="s">
        <v>21</v>
      </c>
      <c r="C31" s="689" t="str">
        <f>IF(OR(C21="○",C22="○",C23="○",C24="○",C25="○",C26="○",C27="○"),5,"")</f>
        <v/>
      </c>
      <c r="D31" s="503"/>
      <c r="E31" s="1580"/>
      <c r="F31" s="1578" t="s">
        <v>430</v>
      </c>
      <c r="G31" s="1576"/>
      <c r="H31" s="351"/>
      <c r="I31" s="351"/>
    </row>
    <row r="32" spans="1:9" s="9" customFormat="1" ht="13.5" customHeight="1">
      <c r="A32" s="426"/>
      <c r="B32" s="687"/>
      <c r="C32" s="690"/>
      <c r="D32" s="503"/>
      <c r="E32" s="215"/>
      <c r="F32" s="1578"/>
      <c r="G32" s="1576" t="s">
        <v>436</v>
      </c>
      <c r="H32" s="351"/>
      <c r="I32" s="351"/>
    </row>
    <row r="33" spans="1:9" s="9" customFormat="1">
      <c r="A33" s="426"/>
      <c r="B33" s="691"/>
      <c r="C33" s="692"/>
      <c r="D33" s="503"/>
      <c r="E33" s="192"/>
      <c r="F33" s="1578"/>
      <c r="G33" s="1576"/>
      <c r="H33" s="351"/>
      <c r="I33" s="351"/>
    </row>
    <row r="34" spans="1:9" s="9" customFormat="1">
      <c r="A34" s="426"/>
      <c r="B34" s="691"/>
      <c r="C34" s="692"/>
      <c r="D34" s="210"/>
      <c r="E34" s="211"/>
      <c r="F34" s="1579"/>
      <c r="G34" s="1577"/>
      <c r="H34" s="351"/>
      <c r="I34" s="351"/>
    </row>
    <row r="35" spans="1:9" s="9" customFormat="1">
      <c r="A35" s="426"/>
      <c r="B35" s="693"/>
      <c r="C35" s="694"/>
      <c r="D35" s="383" t="s">
        <v>437</v>
      </c>
      <c r="E35" s="396" t="s">
        <v>440</v>
      </c>
      <c r="F35" s="396" t="s">
        <v>447</v>
      </c>
      <c r="G35" s="392" t="s">
        <v>451</v>
      </c>
      <c r="H35" s="351"/>
      <c r="I35" s="351"/>
    </row>
    <row r="36" spans="1:9" s="9" customFormat="1" ht="14.25" customHeight="1">
      <c r="A36" s="426"/>
      <c r="B36" s="693"/>
      <c r="C36" s="695" t="s">
        <v>41</v>
      </c>
      <c r="D36" s="484" t="s">
        <v>438</v>
      </c>
      <c r="E36" s="1580" t="s">
        <v>441</v>
      </c>
      <c r="F36" s="1578" t="s">
        <v>448</v>
      </c>
      <c r="G36" s="1576" t="s">
        <v>452</v>
      </c>
      <c r="H36" s="351"/>
      <c r="I36" s="351"/>
    </row>
    <row r="37" spans="1:9" s="9" customFormat="1">
      <c r="A37" s="426"/>
      <c r="B37" s="693"/>
      <c r="C37" s="695" t="s">
        <v>41</v>
      </c>
      <c r="D37" s="484" t="s">
        <v>2012</v>
      </c>
      <c r="E37" s="1580"/>
      <c r="F37" s="1578"/>
      <c r="G37" s="1576"/>
      <c r="H37" s="351"/>
      <c r="I37" s="351"/>
    </row>
    <row r="38" spans="1:9" s="9" customFormat="1" ht="13.5" customHeight="1">
      <c r="A38" s="426"/>
      <c r="B38" s="693"/>
      <c r="C38" s="695" t="s">
        <v>41</v>
      </c>
      <c r="D38" s="484" t="s">
        <v>2013</v>
      </c>
      <c r="E38" s="1580"/>
      <c r="F38" s="1578"/>
      <c r="G38" s="1576"/>
      <c r="H38" s="351"/>
      <c r="I38" s="351"/>
    </row>
    <row r="39" spans="1:9" s="9" customFormat="1">
      <c r="A39" s="426"/>
      <c r="B39" s="693"/>
      <c r="C39" s="695" t="s">
        <v>41</v>
      </c>
      <c r="D39" s="484" t="s">
        <v>2014</v>
      </c>
      <c r="E39" s="1580" t="s">
        <v>442</v>
      </c>
      <c r="F39" s="1578"/>
      <c r="G39" s="1576" t="s">
        <v>453</v>
      </c>
      <c r="H39" s="351"/>
      <c r="I39" s="351"/>
    </row>
    <row r="40" spans="1:9" s="9" customFormat="1" ht="14.25" customHeight="1">
      <c r="A40" s="426"/>
      <c r="B40" s="693"/>
      <c r="C40" s="695"/>
      <c r="D40" s="742" t="s">
        <v>439</v>
      </c>
      <c r="E40" s="1580"/>
      <c r="F40" s="1578"/>
      <c r="G40" s="1576"/>
      <c r="H40" s="351"/>
      <c r="I40" s="351"/>
    </row>
    <row r="41" spans="1:9" s="9" customFormat="1">
      <c r="A41" s="426"/>
      <c r="B41" s="693"/>
      <c r="C41" s="694"/>
      <c r="D41" s="484"/>
      <c r="E41" s="1580" t="s">
        <v>443</v>
      </c>
      <c r="F41" s="1578" t="s">
        <v>449</v>
      </c>
      <c r="G41" s="1576"/>
      <c r="H41" s="351"/>
      <c r="I41" s="351"/>
    </row>
    <row r="42" spans="1:9" s="9" customFormat="1">
      <c r="A42" s="426"/>
      <c r="B42" s="693"/>
      <c r="C42" s="694"/>
      <c r="D42" s="484" t="s">
        <v>393</v>
      </c>
      <c r="E42" s="1580"/>
      <c r="F42" s="1578"/>
      <c r="G42" s="696"/>
      <c r="H42" s="351"/>
      <c r="I42" s="351"/>
    </row>
    <row r="43" spans="1:9" s="9" customFormat="1" ht="13.5" customHeight="1">
      <c r="A43" s="426"/>
      <c r="B43" s="693"/>
      <c r="C43" s="417"/>
      <c r="D43" s="503"/>
      <c r="E43" s="396" t="s">
        <v>444</v>
      </c>
      <c r="F43" s="1578"/>
      <c r="G43" s="696"/>
      <c r="H43" s="351"/>
      <c r="I43" s="351"/>
    </row>
    <row r="44" spans="1:9" s="9" customFormat="1" ht="13.5" customHeight="1">
      <c r="A44" s="426"/>
      <c r="B44" s="693"/>
      <c r="C44" s="687"/>
      <c r="D44" s="503"/>
      <c r="E44" s="1580" t="s">
        <v>445</v>
      </c>
      <c r="F44" s="1578"/>
      <c r="G44" s="696"/>
      <c r="H44" s="351"/>
      <c r="I44" s="351"/>
    </row>
    <row r="45" spans="1:9" s="9" customFormat="1">
      <c r="A45" s="426"/>
      <c r="B45" s="693"/>
      <c r="C45" s="417"/>
      <c r="D45" s="503"/>
      <c r="E45" s="1580"/>
      <c r="F45" s="396" t="s">
        <v>450</v>
      </c>
      <c r="G45" s="696"/>
      <c r="H45" s="351"/>
      <c r="I45" s="351"/>
    </row>
    <row r="46" spans="1:9" s="9" customFormat="1" ht="13.5" customHeight="1">
      <c r="A46" s="426"/>
      <c r="B46" s="687" t="s">
        <v>934</v>
      </c>
      <c r="C46" s="689" t="str">
        <f>IF(OR(C36="○",C37="○",C38="○",C39="○",C40="○"),3,"")</f>
        <v/>
      </c>
      <c r="D46" s="503"/>
      <c r="E46" s="1580"/>
      <c r="F46" s="1578" t="s">
        <v>1396</v>
      </c>
      <c r="G46" s="696"/>
      <c r="H46" s="351"/>
      <c r="I46" s="351"/>
    </row>
    <row r="47" spans="1:9" s="9" customFormat="1" ht="13.5" customHeight="1">
      <c r="A47" s="426"/>
      <c r="B47" s="687"/>
      <c r="C47" s="697"/>
      <c r="D47" s="503"/>
      <c r="E47" s="1580" t="s">
        <v>446</v>
      </c>
      <c r="F47" s="1578"/>
      <c r="G47" s="696"/>
      <c r="H47" s="351"/>
      <c r="I47" s="351"/>
    </row>
    <row r="48" spans="1:9" s="9" customFormat="1">
      <c r="A48" s="426"/>
      <c r="B48" s="698"/>
      <c r="C48" s="694"/>
      <c r="D48" s="503"/>
      <c r="E48" s="1580"/>
      <c r="F48" s="1578"/>
      <c r="G48" s="696"/>
      <c r="H48" s="351"/>
      <c r="I48" s="351"/>
    </row>
    <row r="49" spans="1:9" s="9" customFormat="1">
      <c r="A49" s="426"/>
      <c r="B49" s="691"/>
      <c r="C49" s="692"/>
      <c r="D49" s="210"/>
      <c r="E49" s="699"/>
      <c r="F49" s="1579"/>
      <c r="G49" s="700"/>
      <c r="H49" s="351"/>
      <c r="I49" s="351"/>
    </row>
    <row r="50" spans="1:9" s="9" customFormat="1">
      <c r="A50" s="426"/>
      <c r="B50" s="693"/>
      <c r="C50" s="701"/>
      <c r="D50" s="503" t="s">
        <v>454</v>
      </c>
      <c r="E50" s="192"/>
      <c r="F50" s="208"/>
      <c r="G50" s="216"/>
      <c r="H50" s="351"/>
      <c r="I50" s="351"/>
    </row>
    <row r="51" spans="1:9" s="9" customFormat="1">
      <c r="A51" s="426"/>
      <c r="B51" s="693"/>
      <c r="C51" s="695" t="s">
        <v>41</v>
      </c>
      <c r="D51" s="484" t="s">
        <v>2015</v>
      </c>
      <c r="E51" s="192"/>
      <c r="F51" s="208"/>
      <c r="G51" s="216"/>
      <c r="H51" s="351"/>
      <c r="I51" s="351"/>
    </row>
    <row r="52" spans="1:9" s="9" customFormat="1">
      <c r="A52" s="426"/>
      <c r="B52" s="693"/>
      <c r="C52" s="697"/>
      <c r="D52" s="484" t="s">
        <v>1104</v>
      </c>
      <c r="E52" s="192"/>
      <c r="F52" s="208"/>
      <c r="G52" s="216"/>
      <c r="H52" s="351"/>
      <c r="I52" s="351"/>
    </row>
    <row r="53" spans="1:9" s="9" customFormat="1">
      <c r="A53" s="426"/>
      <c r="B53" s="426"/>
      <c r="C53" s="686" t="s">
        <v>41</v>
      </c>
      <c r="D53" s="742" t="s">
        <v>455</v>
      </c>
      <c r="E53" s="192"/>
      <c r="F53" s="208"/>
      <c r="G53" s="216"/>
    </row>
    <row r="54" spans="1:9" s="9" customFormat="1">
      <c r="A54" s="426"/>
      <c r="B54" s="426"/>
      <c r="C54" s="697"/>
      <c r="D54" s="485"/>
      <c r="E54" s="192"/>
      <c r="F54" s="208"/>
      <c r="G54" s="216"/>
    </row>
    <row r="55" spans="1:9" s="9" customFormat="1">
      <c r="A55" s="426"/>
      <c r="B55" s="426"/>
      <c r="C55" s="697"/>
      <c r="D55" s="484" t="s">
        <v>413</v>
      </c>
      <c r="E55" s="192"/>
      <c r="F55" s="208"/>
      <c r="G55" s="216"/>
    </row>
    <row r="56" spans="1:9" s="9" customFormat="1">
      <c r="A56" s="426"/>
      <c r="B56" s="426" t="s">
        <v>82</v>
      </c>
      <c r="C56" s="697"/>
      <c r="D56" s="358"/>
      <c r="E56" s="396"/>
      <c r="F56" s="702"/>
      <c r="G56" s="417"/>
    </row>
    <row r="57" spans="1:9" s="9" customFormat="1">
      <c r="A57" s="426"/>
      <c r="B57" s="703"/>
      <c r="C57" s="697"/>
      <c r="E57" s="702"/>
      <c r="F57" s="702"/>
      <c r="G57" s="417"/>
    </row>
    <row r="58" spans="1:9" s="9" customFormat="1">
      <c r="A58" s="426"/>
      <c r="B58" s="687" t="s">
        <v>18</v>
      </c>
      <c r="C58" s="689" t="str">
        <f>IF(OR(C51="○",C53="○"),5,"")</f>
        <v/>
      </c>
      <c r="D58" s="358"/>
      <c r="E58" s="702"/>
      <c r="F58" s="702"/>
      <c r="G58" s="417"/>
    </row>
    <row r="59" spans="1:9" s="9" customFormat="1">
      <c r="A59" s="426"/>
      <c r="B59" s="687"/>
      <c r="C59" s="690"/>
      <c r="D59" s="358"/>
      <c r="E59" s="702"/>
      <c r="F59" s="702"/>
      <c r="G59" s="417"/>
    </row>
    <row r="60" spans="1:9" s="9" customFormat="1" ht="14.25" thickBot="1">
      <c r="A60" s="426"/>
      <c r="B60" s="426"/>
      <c r="C60" s="417"/>
      <c r="D60" s="358"/>
      <c r="E60" s="702"/>
      <c r="F60" s="702"/>
      <c r="G60" s="417"/>
    </row>
    <row r="61" spans="1:9" s="9" customFormat="1" ht="27" customHeight="1" thickBot="1">
      <c r="A61" s="676"/>
      <c r="B61" s="704" t="s">
        <v>456</v>
      </c>
      <c r="C61" s="705" t="s">
        <v>457</v>
      </c>
      <c r="D61" s="706" t="str">
        <f>IF(SUM(C17,C31,C46,C58)=0,"0",IF(SUM(C17,C31,C46,C58)&gt;1,(SUM(C17,C31,C46,C58))))</f>
        <v>0</v>
      </c>
      <c r="E61" s="707"/>
      <c r="F61" s="707"/>
      <c r="G61" s="708"/>
    </row>
    <row r="62" spans="1:9" s="9" customFormat="1">
      <c r="B62" s="9" t="s">
        <v>458</v>
      </c>
    </row>
    <row r="64" spans="1:9">
      <c r="A64" s="145" t="s">
        <v>46</v>
      </c>
      <c r="B64" s="172" t="s">
        <v>102</v>
      </c>
    </row>
    <row r="65" spans="1:2">
      <c r="A65" s="145" t="s">
        <v>104</v>
      </c>
      <c r="B65" s="172" t="s">
        <v>103</v>
      </c>
    </row>
    <row r="66" spans="1:2">
      <c r="B66" s="172" t="s">
        <v>108</v>
      </c>
    </row>
    <row r="67" spans="1:2">
      <c r="B67" s="172" t="s">
        <v>77</v>
      </c>
    </row>
    <row r="68" spans="1:2">
      <c r="B68" s="172" t="s">
        <v>76</v>
      </c>
    </row>
    <row r="69" spans="1:2">
      <c r="B69" s="191"/>
    </row>
  </sheetData>
  <sheetProtection sheet="1" objects="1" scenarios="1"/>
  <mergeCells count="30">
    <mergeCell ref="G6:G8"/>
    <mergeCell ref="B2:G2"/>
    <mergeCell ref="G25:G26"/>
    <mergeCell ref="G29:G31"/>
    <mergeCell ref="G11:G13"/>
    <mergeCell ref="G9:G10"/>
    <mergeCell ref="C4:C5"/>
    <mergeCell ref="E4:G4"/>
    <mergeCell ref="B5:B6"/>
    <mergeCell ref="F6:F8"/>
    <mergeCell ref="F12:F14"/>
    <mergeCell ref="F9:F11"/>
    <mergeCell ref="E22:E23"/>
    <mergeCell ref="E27:E28"/>
    <mergeCell ref="G32:G34"/>
    <mergeCell ref="G21:G23"/>
    <mergeCell ref="F46:F49"/>
    <mergeCell ref="E47:E48"/>
    <mergeCell ref="E39:E40"/>
    <mergeCell ref="G36:G38"/>
    <mergeCell ref="G39:G41"/>
    <mergeCell ref="F41:F44"/>
    <mergeCell ref="E41:E42"/>
    <mergeCell ref="E30:E31"/>
    <mergeCell ref="F25:F27"/>
    <mergeCell ref="F28:F30"/>
    <mergeCell ref="E44:E46"/>
    <mergeCell ref="F31:F34"/>
    <mergeCell ref="E36:E38"/>
    <mergeCell ref="F36:F40"/>
  </mergeCells>
  <phoneticPr fontId="3"/>
  <conditionalFormatting sqref="D4">
    <cfRule type="expression" dxfId="549" priority="7">
      <formula>$C$58="a"</formula>
    </cfRule>
  </conditionalFormatting>
  <conditionalFormatting sqref="E4">
    <cfRule type="expression" dxfId="548" priority="6">
      <formula>$C$58="a'"</formula>
    </cfRule>
  </conditionalFormatting>
  <dataValidations count="1">
    <dataValidation type="list" allowBlank="1" showInputMessage="1" showErrorMessage="1" sqref="C6:C8 C36:C40 C21:C27 C53 C51" xr:uid="{00000000-0002-0000-0C00-000000000000}">
      <formula1>$A$64:$A$65</formula1>
    </dataValidation>
  </dataValidations>
  <pageMargins left="0.78700000000000003" right="0.78700000000000003" top="0.98399999999999999" bottom="0.98399999999999999" header="0.51200000000000001" footer="0.51200000000000001"/>
  <pageSetup paperSize="9" scale="59"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2060"/>
    <pageSetUpPr fitToPage="1"/>
  </sheetPr>
  <dimension ref="A1:L29"/>
  <sheetViews>
    <sheetView showZeros="0" zoomScaleNormal="100" workbookViewId="0">
      <selection sqref="A1:XFD1048576"/>
    </sheetView>
  </sheetViews>
  <sheetFormatPr defaultRowHeight="13.5"/>
  <cols>
    <col min="1" max="1" width="11.75" style="119" customWidth="1"/>
    <col min="2" max="2" width="19.375" style="119" bestFit="1" customWidth="1"/>
    <col min="3" max="3" width="5.5" style="119" customWidth="1"/>
    <col min="4" max="8" width="23.125" style="119" customWidth="1"/>
    <col min="9" max="9" width="5.625" style="119" bestFit="1" customWidth="1"/>
    <col min="10" max="10" width="23.125" style="119" customWidth="1"/>
    <col min="11" max="16384" width="9" style="119"/>
  </cols>
  <sheetData>
    <row r="1" spans="1:12" s="9" customFormat="1" ht="18" customHeight="1">
      <c r="A1" s="9" t="s">
        <v>1128</v>
      </c>
      <c r="D1" s="1542" t="s">
        <v>1679</v>
      </c>
      <c r="E1" s="1542"/>
      <c r="F1" s="1542"/>
      <c r="G1" s="1542"/>
      <c r="H1" s="1542"/>
      <c r="I1" s="669"/>
    </row>
    <row r="2" spans="1:12" ht="15" customHeight="1" thickBot="1">
      <c r="A2" s="9" t="s">
        <v>1654</v>
      </c>
      <c r="J2" s="443" t="s">
        <v>1395</v>
      </c>
    </row>
    <row r="3" spans="1:12" ht="15" customHeight="1">
      <c r="A3" s="441" t="s">
        <v>185</v>
      </c>
      <c r="B3" s="442" t="s">
        <v>186</v>
      </c>
      <c r="C3" s="1469" t="s">
        <v>42</v>
      </c>
      <c r="D3" s="615" t="s">
        <v>102</v>
      </c>
      <c r="E3" s="607" t="s">
        <v>351</v>
      </c>
      <c r="F3" s="460" t="s">
        <v>103</v>
      </c>
      <c r="G3" s="460" t="s">
        <v>353</v>
      </c>
      <c r="H3" s="616" t="s">
        <v>39</v>
      </c>
      <c r="I3" s="1511"/>
      <c r="J3" s="1515"/>
    </row>
    <row r="4" spans="1:12" ht="15" customHeight="1">
      <c r="A4" s="445" t="s">
        <v>380</v>
      </c>
      <c r="B4" s="446" t="s">
        <v>381</v>
      </c>
      <c r="C4" s="1470"/>
      <c r="D4" s="621" t="s">
        <v>354</v>
      </c>
      <c r="E4" s="622" t="s">
        <v>355</v>
      </c>
      <c r="F4" s="618" t="s">
        <v>356</v>
      </c>
      <c r="G4" s="618" t="s">
        <v>357</v>
      </c>
      <c r="H4" s="623" t="s">
        <v>358</v>
      </c>
      <c r="I4" s="1584"/>
      <c r="J4" s="1585"/>
    </row>
    <row r="5" spans="1:12" ht="15" customHeight="1">
      <c r="A5" s="426"/>
      <c r="B5" s="391"/>
      <c r="C5" s="417"/>
      <c r="D5" s="357" t="s">
        <v>359</v>
      </c>
      <c r="E5" s="9"/>
      <c r="F5" s="9"/>
      <c r="G5" s="9"/>
      <c r="H5" s="9"/>
      <c r="I5" s="437"/>
      <c r="J5" s="439"/>
    </row>
    <row r="6" spans="1:12" ht="15" customHeight="1">
      <c r="A6" s="426"/>
      <c r="B6" s="391"/>
      <c r="C6" s="138"/>
      <c r="D6" s="1462" t="s">
        <v>382</v>
      </c>
      <c r="E6" s="1463"/>
      <c r="F6" s="1463"/>
      <c r="G6" s="1463"/>
      <c r="H6" s="1484"/>
      <c r="I6" s="350"/>
      <c r="J6" s="353"/>
      <c r="K6" s="351"/>
      <c r="L6" s="351"/>
    </row>
    <row r="7" spans="1:12" ht="15" customHeight="1">
      <c r="A7" s="426"/>
      <c r="B7" s="391"/>
      <c r="C7" s="138"/>
      <c r="D7" s="1462" t="s">
        <v>383</v>
      </c>
      <c r="E7" s="1463"/>
      <c r="F7" s="1463"/>
      <c r="G7" s="1463"/>
      <c r="H7" s="1484"/>
      <c r="I7" s="350"/>
      <c r="J7" s="353"/>
      <c r="K7" s="351"/>
      <c r="L7" s="351"/>
    </row>
    <row r="8" spans="1:12" ht="15" customHeight="1">
      <c r="A8" s="426"/>
      <c r="B8" s="349"/>
      <c r="C8" s="138"/>
      <c r="D8" s="1462" t="s">
        <v>384</v>
      </c>
      <c r="E8" s="1463"/>
      <c r="F8" s="1463"/>
      <c r="G8" s="1463"/>
      <c r="H8" s="1484"/>
      <c r="I8" s="350"/>
      <c r="J8" s="353"/>
      <c r="K8" s="351"/>
      <c r="L8" s="351"/>
    </row>
    <row r="9" spans="1:12" ht="15" customHeight="1">
      <c r="A9" s="426"/>
      <c r="B9" s="349"/>
      <c r="C9" s="138"/>
      <c r="D9" s="1462" t="s">
        <v>385</v>
      </c>
      <c r="E9" s="1463"/>
      <c r="F9" s="1463"/>
      <c r="G9" s="1463"/>
      <c r="H9" s="1484"/>
      <c r="I9" s="350"/>
      <c r="J9" s="353"/>
      <c r="K9" s="351"/>
      <c r="L9" s="351"/>
    </row>
    <row r="10" spans="1:12" ht="15" customHeight="1">
      <c r="A10" s="426"/>
      <c r="B10" s="349"/>
      <c r="C10" s="138"/>
      <c r="D10" s="1462" t="s">
        <v>386</v>
      </c>
      <c r="E10" s="1463"/>
      <c r="F10" s="1463"/>
      <c r="G10" s="1463"/>
      <c r="H10" s="1484"/>
      <c r="I10" s="350"/>
      <c r="J10" s="353"/>
      <c r="K10" s="351"/>
      <c r="L10" s="351"/>
    </row>
    <row r="11" spans="1:12" ht="15" customHeight="1">
      <c r="A11" s="426"/>
      <c r="B11" s="349"/>
      <c r="C11" s="138" t="s">
        <v>41</v>
      </c>
      <c r="D11" s="1462" t="s">
        <v>387</v>
      </c>
      <c r="E11" s="1463"/>
      <c r="F11" s="1463"/>
      <c r="G11" s="1463"/>
      <c r="H11" s="1484"/>
      <c r="I11" s="350"/>
      <c r="J11" s="353"/>
      <c r="K11" s="351"/>
      <c r="L11" s="351"/>
    </row>
    <row r="12" spans="1:12" ht="15" customHeight="1">
      <c r="A12" s="426"/>
      <c r="B12" s="391"/>
      <c r="C12" s="138" t="s">
        <v>41</v>
      </c>
      <c r="D12" s="1466" t="s">
        <v>373</v>
      </c>
      <c r="E12" s="1467"/>
      <c r="F12" s="1467"/>
      <c r="G12" s="1467"/>
      <c r="H12" s="1468"/>
      <c r="I12" s="432"/>
      <c r="J12" s="417"/>
    </row>
    <row r="13" spans="1:12" ht="15" customHeight="1" thickBot="1">
      <c r="A13" s="426"/>
      <c r="B13" s="391" t="s">
        <v>82</v>
      </c>
      <c r="C13" s="356"/>
      <c r="D13" s="358"/>
      <c r="E13" s="9"/>
      <c r="F13" s="9"/>
      <c r="G13" s="9"/>
      <c r="H13" s="9"/>
      <c r="I13" s="396"/>
      <c r="J13" s="417"/>
    </row>
    <row r="14" spans="1:12" ht="15" customHeight="1" thickTop="1">
      <c r="A14" s="426"/>
      <c r="B14" s="451"/>
      <c r="C14" s="452"/>
      <c r="D14" s="1565" t="s">
        <v>255</v>
      </c>
      <c r="E14" s="1566"/>
      <c r="F14" s="1567"/>
      <c r="G14" s="9"/>
      <c r="H14" s="9"/>
      <c r="I14" s="396"/>
      <c r="J14" s="417"/>
    </row>
    <row r="15" spans="1:12" ht="15" customHeight="1">
      <c r="A15" s="426"/>
      <c r="B15" s="382" t="s">
        <v>52</v>
      </c>
      <c r="C15" s="356" t="str">
        <f>IF(AND(C16="",COUNTIF(C6:C12,"○")=0),"",COUNTIF(C3:C12,"○"))</f>
        <v/>
      </c>
      <c r="D15" s="1568" t="s">
        <v>362</v>
      </c>
      <c r="E15" s="1569"/>
      <c r="F15" s="1570"/>
      <c r="G15" s="9"/>
      <c r="H15" s="9"/>
      <c r="I15" s="396"/>
      <c r="J15" s="417"/>
    </row>
    <row r="16" spans="1:12" ht="15" customHeight="1">
      <c r="A16" s="426"/>
      <c r="B16" s="381" t="s">
        <v>51</v>
      </c>
      <c r="C16" s="418"/>
      <c r="D16" s="1568" t="s">
        <v>363</v>
      </c>
      <c r="E16" s="1569"/>
      <c r="F16" s="1570"/>
      <c r="G16" s="9"/>
      <c r="H16" s="9"/>
      <c r="I16" s="396"/>
      <c r="J16" s="417"/>
    </row>
    <row r="17" spans="1:10" ht="15" customHeight="1">
      <c r="A17" s="426"/>
      <c r="B17" s="379"/>
      <c r="C17" s="453"/>
      <c r="D17" s="1568" t="s">
        <v>364</v>
      </c>
      <c r="E17" s="1569"/>
      <c r="F17" s="1570"/>
      <c r="G17" s="9"/>
      <c r="H17" s="9"/>
      <c r="I17" s="396"/>
      <c r="J17" s="417"/>
    </row>
    <row r="18" spans="1:10" ht="15" customHeight="1">
      <c r="A18" s="426"/>
      <c r="B18" s="382" t="s">
        <v>21</v>
      </c>
      <c r="C18" s="372" t="str">
        <f>IF(C15="","c",IF(C15&gt;=4,"a",IF(C15&gt;=3,"a'",IF(C15&gt;=2,"b",IF(C15&gt;=1,"b'","c")))))</f>
        <v>c</v>
      </c>
      <c r="D18" s="1568" t="s">
        <v>365</v>
      </c>
      <c r="E18" s="1569"/>
      <c r="F18" s="1570"/>
      <c r="G18" s="9"/>
      <c r="H18" s="9"/>
      <c r="I18" s="396"/>
      <c r="J18" s="417"/>
    </row>
    <row r="19" spans="1:10" ht="15" customHeight="1" thickBot="1">
      <c r="A19" s="426"/>
      <c r="B19" s="382"/>
      <c r="C19" s="363"/>
      <c r="D19" s="1571" t="s">
        <v>366</v>
      </c>
      <c r="E19" s="1572"/>
      <c r="F19" s="1573"/>
      <c r="G19" s="9"/>
      <c r="H19" s="9"/>
      <c r="I19" s="396"/>
      <c r="J19" s="417"/>
    </row>
    <row r="20" spans="1:10" ht="15" customHeight="1" thickTop="1" thickBot="1">
      <c r="A20" s="455"/>
      <c r="B20" s="456"/>
      <c r="C20" s="458"/>
      <c r="D20" s="376"/>
      <c r="E20" s="377"/>
      <c r="F20" s="377"/>
      <c r="G20" s="377"/>
      <c r="H20" s="377"/>
      <c r="I20" s="457"/>
      <c r="J20" s="458"/>
    </row>
    <row r="24" spans="1:10">
      <c r="A24" s="363" t="s">
        <v>46</v>
      </c>
      <c r="B24" s="463" t="s">
        <v>102</v>
      </c>
    </row>
    <row r="25" spans="1:10">
      <c r="A25" s="363" t="s">
        <v>104</v>
      </c>
      <c r="B25" s="463" t="s">
        <v>103</v>
      </c>
    </row>
    <row r="26" spans="1:10">
      <c r="A26" s="9"/>
      <c r="B26" s="463" t="s">
        <v>108</v>
      </c>
    </row>
    <row r="27" spans="1:10">
      <c r="A27" s="9"/>
      <c r="B27" s="463" t="s">
        <v>77</v>
      </c>
    </row>
    <row r="28" spans="1:10">
      <c r="A28" s="9"/>
      <c r="B28" s="463" t="s">
        <v>76</v>
      </c>
    </row>
    <row r="29" spans="1:10">
      <c r="A29" s="9"/>
      <c r="B29" s="464"/>
    </row>
  </sheetData>
  <sheetProtection sheet="1" objects="1" scenarios="1"/>
  <mergeCells count="17">
    <mergeCell ref="D19:F19"/>
    <mergeCell ref="D7:H7"/>
    <mergeCell ref="D8:H8"/>
    <mergeCell ref="D9:H9"/>
    <mergeCell ref="D10:H10"/>
    <mergeCell ref="D11:H11"/>
    <mergeCell ref="D14:F14"/>
    <mergeCell ref="D15:F15"/>
    <mergeCell ref="D16:F16"/>
    <mergeCell ref="D17:F17"/>
    <mergeCell ref="D18:F18"/>
    <mergeCell ref="D12:H12"/>
    <mergeCell ref="C3:C4"/>
    <mergeCell ref="D6:H6"/>
    <mergeCell ref="I3:J3"/>
    <mergeCell ref="I4:J4"/>
    <mergeCell ref="D1:H1"/>
  </mergeCells>
  <phoneticPr fontId="3"/>
  <conditionalFormatting sqref="D3:D4">
    <cfRule type="expression" dxfId="547" priority="15">
      <formula>$C$18="a"</formula>
    </cfRule>
  </conditionalFormatting>
  <conditionalFormatting sqref="E3:E4">
    <cfRule type="expression" dxfId="546" priority="14">
      <formula>$C$18="a'"</formula>
    </cfRule>
  </conditionalFormatting>
  <conditionalFormatting sqref="F3:F4">
    <cfRule type="expression" dxfId="545" priority="13">
      <formula>$C$18="b"</formula>
    </cfRule>
  </conditionalFormatting>
  <conditionalFormatting sqref="G3:G4">
    <cfRule type="expression" dxfId="544" priority="12">
      <formula>$C$18="b'"</formula>
    </cfRule>
  </conditionalFormatting>
  <conditionalFormatting sqref="H3:H4">
    <cfRule type="expression" dxfId="543" priority="11">
      <formula>$C$18="c"</formula>
    </cfRule>
  </conditionalFormatting>
  <conditionalFormatting sqref="I4">
    <cfRule type="expression" dxfId="541" priority="10">
      <formula>$C$18="d"</formula>
    </cfRule>
  </conditionalFormatting>
  <dataValidations count="1">
    <dataValidation type="list" allowBlank="1" showInputMessage="1" showErrorMessage="1" sqref="C6:C12 I6" xr:uid="{00000000-0002-0000-0D00-000000000000}">
      <formula1>$A$24:$A$25</formula1>
    </dataValidation>
  </dataValidations>
  <pageMargins left="0.78700000000000003" right="0.78700000000000003" top="0.98399999999999999" bottom="0.98399999999999999" header="0.51200000000000001" footer="0.51200000000000001"/>
  <pageSetup paperSize="9" scale="72"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55" operator="containsText" id="{27D3DF57-5354-47D4-AA62-9212F4A39866}">
            <xm:f>NOT(ISERROR(SEARCH(#REF!,I3)))</xm:f>
            <xm:f>#REF!</xm:f>
            <x14:dxf>
              <font>
                <b/>
                <i val="0"/>
                <strike val="0"/>
              </font>
              <fill>
                <patternFill>
                  <bgColor rgb="FFFF99CC"/>
                </patternFill>
              </fill>
            </x14:dxf>
          </x14:cfRule>
          <xm:sqref>I3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002060"/>
    <pageSetUpPr fitToPage="1"/>
  </sheetPr>
  <dimension ref="A1:K45"/>
  <sheetViews>
    <sheetView zoomScale="85" zoomScaleNormal="85" workbookViewId="0">
      <selection sqref="A1:XFD1048576"/>
    </sheetView>
  </sheetViews>
  <sheetFormatPr defaultRowHeight="13.5"/>
  <cols>
    <col min="1" max="1" width="18" style="119" customWidth="1"/>
    <col min="2" max="2" width="7.125" style="119" customWidth="1"/>
    <col min="3" max="3" width="5.625" style="119" customWidth="1"/>
    <col min="4" max="4" width="84.75" style="119" bestFit="1" customWidth="1"/>
    <col min="5" max="11" width="9" style="119"/>
    <col min="12" max="12" width="2.375" style="119" customWidth="1"/>
    <col min="13" max="16384" width="9" style="119"/>
  </cols>
  <sheetData>
    <row r="1" spans="1:11" ht="17.25">
      <c r="A1" s="119" t="s">
        <v>459</v>
      </c>
      <c r="D1" s="1542" t="s">
        <v>258</v>
      </c>
      <c r="E1" s="1542"/>
      <c r="F1" s="1542"/>
    </row>
    <row r="2" spans="1:11" s="9" customFormat="1" ht="15" customHeight="1" thickBot="1">
      <c r="A2" s="9" t="s">
        <v>22</v>
      </c>
      <c r="J2" s="1586" t="s">
        <v>1395</v>
      </c>
      <c r="K2" s="1586"/>
    </row>
    <row r="3" spans="1:11" s="9" customFormat="1" ht="19.5" customHeight="1">
      <c r="A3" s="684" t="s">
        <v>1669</v>
      </c>
      <c r="B3" s="678"/>
      <c r="C3" s="679"/>
      <c r="D3" s="671" t="s">
        <v>1670</v>
      </c>
      <c r="E3" s="679"/>
      <c r="F3" s="679"/>
      <c r="G3" s="679"/>
      <c r="H3" s="679"/>
      <c r="I3" s="679"/>
      <c r="J3" s="679"/>
      <c r="K3" s="680"/>
    </row>
    <row r="4" spans="1:11" s="9" customFormat="1" ht="18.75" customHeight="1">
      <c r="A4" s="426" t="s">
        <v>111</v>
      </c>
      <c r="B4" s="393"/>
      <c r="K4" s="417"/>
    </row>
    <row r="5" spans="1:11" s="9" customFormat="1" ht="16.5" customHeight="1">
      <c r="A5" s="426"/>
      <c r="B5" s="358"/>
      <c r="C5" s="360"/>
      <c r="D5" s="681" t="s">
        <v>112</v>
      </c>
      <c r="E5" s="1510" t="s">
        <v>1135</v>
      </c>
      <c r="F5" s="1590"/>
      <c r="K5" s="417"/>
    </row>
    <row r="6" spans="1:11" s="9" customFormat="1" ht="16.5" customHeight="1">
      <c r="A6" s="426"/>
      <c r="B6" s="358"/>
      <c r="C6" s="430" t="s">
        <v>105</v>
      </c>
      <c r="D6" s="464" t="s">
        <v>462</v>
      </c>
      <c r="E6" s="1589" t="s">
        <v>1134</v>
      </c>
      <c r="F6" s="1590"/>
      <c r="K6" s="417"/>
    </row>
    <row r="7" spans="1:11" s="9" customFormat="1" ht="16.5" customHeight="1">
      <c r="A7" s="426"/>
      <c r="B7" s="358"/>
      <c r="C7" s="430" t="s">
        <v>105</v>
      </c>
      <c r="D7" s="464" t="s">
        <v>463</v>
      </c>
      <c r="E7" s="1589" t="s">
        <v>33</v>
      </c>
      <c r="F7" s="1590"/>
      <c r="K7" s="417"/>
    </row>
    <row r="8" spans="1:11" s="9" customFormat="1" ht="16.5" customHeight="1">
      <c r="A8" s="426"/>
      <c r="B8" s="358"/>
      <c r="C8" s="430" t="s">
        <v>105</v>
      </c>
      <c r="D8" s="464" t="s">
        <v>464</v>
      </c>
      <c r="E8" s="1589" t="s">
        <v>34</v>
      </c>
      <c r="F8" s="1590"/>
      <c r="K8" s="417"/>
    </row>
    <row r="9" spans="1:11" s="9" customFormat="1" ht="16.5" customHeight="1">
      <c r="A9" s="426"/>
      <c r="B9" s="358"/>
      <c r="C9" s="430" t="s">
        <v>105</v>
      </c>
      <c r="D9" s="464" t="s">
        <v>465</v>
      </c>
      <c r="E9" s="1589" t="s">
        <v>35</v>
      </c>
      <c r="F9" s="1590"/>
      <c r="K9" s="417"/>
    </row>
    <row r="10" spans="1:11" s="9" customFormat="1" ht="16.5" customHeight="1">
      <c r="A10" s="426"/>
      <c r="B10" s="358"/>
      <c r="C10" s="430" t="s">
        <v>105</v>
      </c>
      <c r="D10" s="464" t="s">
        <v>466</v>
      </c>
      <c r="E10" s="1589" t="s">
        <v>36</v>
      </c>
      <c r="F10" s="1590"/>
      <c r="K10" s="417"/>
    </row>
    <row r="11" spans="1:11" s="9" customFormat="1" ht="16.5" customHeight="1">
      <c r="A11" s="426"/>
      <c r="B11" s="358"/>
      <c r="C11" s="430" t="s">
        <v>105</v>
      </c>
      <c r="D11" s="464" t="s">
        <v>467</v>
      </c>
      <c r="E11" s="1589" t="s">
        <v>37</v>
      </c>
      <c r="F11" s="1590"/>
      <c r="K11" s="417"/>
    </row>
    <row r="12" spans="1:11" s="9" customFormat="1" ht="16.5" customHeight="1">
      <c r="A12" s="426"/>
      <c r="B12" s="358"/>
      <c r="C12" s="1595" t="s">
        <v>105</v>
      </c>
      <c r="D12" s="387" t="s">
        <v>468</v>
      </c>
      <c r="E12" s="1591" t="s">
        <v>38</v>
      </c>
      <c r="F12" s="1592"/>
      <c r="K12" s="417"/>
    </row>
    <row r="13" spans="1:11" s="9" customFormat="1" ht="16.5" customHeight="1">
      <c r="A13" s="426"/>
      <c r="B13" s="358"/>
      <c r="C13" s="1596"/>
      <c r="D13" s="682" t="s">
        <v>460</v>
      </c>
      <c r="E13" s="1593"/>
      <c r="F13" s="1472"/>
      <c r="K13" s="417"/>
    </row>
    <row r="14" spans="1:11" s="9" customFormat="1" ht="16.5" customHeight="1">
      <c r="A14" s="426"/>
      <c r="B14" s="358"/>
      <c r="C14" s="430" t="s">
        <v>105</v>
      </c>
      <c r="D14" s="743" t="s">
        <v>469</v>
      </c>
      <c r="E14" s="1589" t="s">
        <v>461</v>
      </c>
      <c r="F14" s="1590"/>
      <c r="K14" s="417"/>
    </row>
    <row r="15" spans="1:11" s="9" customFormat="1" ht="16.5" customHeight="1">
      <c r="A15" s="426"/>
      <c r="B15" s="358"/>
      <c r="C15" s="430" t="s">
        <v>105</v>
      </c>
      <c r="D15" s="683" t="s">
        <v>470</v>
      </c>
      <c r="E15" s="1589"/>
      <c r="F15" s="1590"/>
      <c r="K15" s="417"/>
    </row>
    <row r="16" spans="1:11" ht="19.5" customHeight="1">
      <c r="A16" s="130"/>
      <c r="B16" s="133"/>
      <c r="K16" s="136"/>
    </row>
    <row r="17" spans="1:11" ht="19.5" customHeight="1">
      <c r="A17" s="130"/>
      <c r="B17" s="221" t="s">
        <v>109</v>
      </c>
      <c r="C17" s="472">
        <f>IF(C6="○",-20,IF(C7="○",-15,IF(C8="○",-13,IF(C9="○",-10,IF(C10="○",-8,IF(C11="○",-5,IF(C12="○",-3,IF(C15="○",0,0))))))))</f>
        <v>0</v>
      </c>
      <c r="D17" s="119" t="s">
        <v>183</v>
      </c>
      <c r="K17" s="136"/>
    </row>
    <row r="18" spans="1:11">
      <c r="A18" s="130"/>
      <c r="B18" s="133"/>
      <c r="K18" s="136"/>
    </row>
    <row r="19" spans="1:11" ht="15" customHeight="1">
      <c r="A19" s="130"/>
      <c r="B19" s="133"/>
      <c r="C19" s="9" t="s">
        <v>477</v>
      </c>
      <c r="D19" s="9"/>
      <c r="E19" s="9"/>
      <c r="F19" s="9"/>
      <c r="G19" s="9"/>
      <c r="H19" s="9"/>
      <c r="I19" s="9"/>
      <c r="J19" s="9"/>
      <c r="K19" s="417"/>
    </row>
    <row r="20" spans="1:11" ht="15" customHeight="1">
      <c r="A20" s="130"/>
      <c r="B20" s="133"/>
      <c r="C20" s="9" t="s">
        <v>478</v>
      </c>
      <c r="D20" s="9"/>
      <c r="E20" s="9"/>
      <c r="F20" s="9"/>
      <c r="G20" s="9"/>
      <c r="H20" s="9"/>
      <c r="I20" s="9"/>
      <c r="J20" s="9"/>
      <c r="K20" s="417"/>
    </row>
    <row r="21" spans="1:11" ht="30" customHeight="1">
      <c r="A21" s="130"/>
      <c r="B21" s="133"/>
      <c r="C21" s="1587" t="s">
        <v>1668</v>
      </c>
      <c r="D21" s="1587"/>
      <c r="E21" s="1587"/>
      <c r="F21" s="1587"/>
      <c r="G21" s="1587"/>
      <c r="H21" s="1587"/>
      <c r="I21" s="1587"/>
      <c r="J21" s="1587"/>
      <c r="K21" s="1588"/>
    </row>
    <row r="22" spans="1:11" ht="15" customHeight="1">
      <c r="A22" s="130"/>
      <c r="B22" s="133"/>
      <c r="C22" s="9" t="s">
        <v>479</v>
      </c>
      <c r="D22" s="9"/>
      <c r="E22" s="9"/>
      <c r="F22" s="9"/>
      <c r="G22" s="9"/>
      <c r="H22" s="9"/>
      <c r="I22" s="9"/>
      <c r="J22" s="9"/>
      <c r="K22" s="417"/>
    </row>
    <row r="23" spans="1:11" ht="15" customHeight="1">
      <c r="A23" s="130"/>
      <c r="B23" s="133"/>
      <c r="C23" s="9" t="s">
        <v>114</v>
      </c>
      <c r="D23" s="9"/>
      <c r="E23" s="9"/>
      <c r="F23" s="9"/>
      <c r="G23" s="9"/>
      <c r="H23" s="9"/>
      <c r="I23" s="9"/>
      <c r="J23" s="9"/>
      <c r="K23" s="417"/>
    </row>
    <row r="24" spans="1:11" ht="15" customHeight="1">
      <c r="A24" s="130"/>
      <c r="B24" s="133"/>
      <c r="C24" s="9" t="s">
        <v>1993</v>
      </c>
      <c r="D24" s="9"/>
      <c r="E24" s="9"/>
      <c r="F24" s="9"/>
      <c r="G24" s="9"/>
      <c r="H24" s="9"/>
      <c r="I24" s="9"/>
      <c r="J24" s="9"/>
      <c r="K24" s="417"/>
    </row>
    <row r="25" spans="1:11" ht="15" customHeight="1">
      <c r="A25" s="130"/>
      <c r="B25" s="133"/>
      <c r="C25" s="9" t="s">
        <v>1994</v>
      </c>
      <c r="D25" s="9"/>
      <c r="E25" s="9"/>
      <c r="F25" s="9"/>
      <c r="G25" s="9"/>
      <c r="H25" s="9"/>
      <c r="I25" s="9"/>
      <c r="J25" s="9"/>
      <c r="K25" s="417"/>
    </row>
    <row r="26" spans="1:11" ht="15" customHeight="1">
      <c r="A26" s="130"/>
      <c r="B26" s="133"/>
      <c r="C26" s="9" t="s">
        <v>1995</v>
      </c>
      <c r="D26" s="9"/>
      <c r="E26" s="9"/>
      <c r="F26" s="9"/>
      <c r="G26" s="9"/>
      <c r="H26" s="9"/>
      <c r="I26" s="9"/>
      <c r="J26" s="9"/>
      <c r="K26" s="417"/>
    </row>
    <row r="27" spans="1:11" ht="15" customHeight="1">
      <c r="A27" s="130"/>
      <c r="B27" s="133"/>
      <c r="C27" s="1569" t="s">
        <v>1996</v>
      </c>
      <c r="D27" s="1569"/>
      <c r="E27" s="1569"/>
      <c r="F27" s="1569"/>
      <c r="G27" s="1569"/>
      <c r="H27" s="1569"/>
      <c r="I27" s="1569"/>
      <c r="J27" s="1569"/>
      <c r="K27" s="417"/>
    </row>
    <row r="28" spans="1:11" ht="15" customHeight="1">
      <c r="A28" s="130"/>
      <c r="B28" s="133"/>
      <c r="C28" s="9" t="s">
        <v>1997</v>
      </c>
      <c r="D28" s="9"/>
      <c r="E28" s="9"/>
      <c r="F28" s="9"/>
      <c r="G28" s="9"/>
      <c r="H28" s="9"/>
      <c r="I28" s="9"/>
      <c r="J28" s="9"/>
      <c r="K28" s="417"/>
    </row>
    <row r="29" spans="1:11" ht="15" customHeight="1">
      <c r="A29" s="130"/>
      <c r="B29" s="133"/>
      <c r="C29" s="9" t="s">
        <v>1998</v>
      </c>
      <c r="D29" s="9"/>
      <c r="E29" s="9"/>
      <c r="F29" s="9"/>
      <c r="G29" s="9"/>
      <c r="H29" s="9"/>
      <c r="I29" s="9"/>
      <c r="J29" s="9"/>
      <c r="K29" s="417"/>
    </row>
    <row r="30" spans="1:11" ht="15" customHeight="1">
      <c r="A30" s="130"/>
      <c r="B30" s="133"/>
      <c r="C30" s="9" t="s">
        <v>1999</v>
      </c>
      <c r="D30" s="9"/>
      <c r="E30" s="9"/>
      <c r="F30" s="9"/>
      <c r="G30" s="9"/>
      <c r="H30" s="9"/>
      <c r="I30" s="9"/>
      <c r="J30" s="9"/>
      <c r="K30" s="417"/>
    </row>
    <row r="31" spans="1:11" ht="15" customHeight="1">
      <c r="A31" s="130"/>
      <c r="B31" s="133"/>
      <c r="C31" s="9" t="s">
        <v>2000</v>
      </c>
      <c r="D31" s="9"/>
      <c r="E31" s="9"/>
      <c r="F31" s="9"/>
      <c r="G31" s="9"/>
      <c r="H31" s="9"/>
      <c r="I31" s="9"/>
      <c r="J31" s="9"/>
      <c r="K31" s="417"/>
    </row>
    <row r="32" spans="1:11" ht="15" customHeight="1">
      <c r="A32" s="130"/>
      <c r="B32" s="133"/>
      <c r="C32" s="1569" t="s">
        <v>471</v>
      </c>
      <c r="D32" s="1569"/>
      <c r="E32" s="1569"/>
      <c r="F32" s="9"/>
      <c r="G32" s="9"/>
      <c r="H32" s="9"/>
      <c r="I32" s="9"/>
      <c r="J32" s="9"/>
      <c r="K32" s="417"/>
    </row>
    <row r="33" spans="1:11" ht="30" customHeight="1">
      <c r="A33" s="130"/>
      <c r="B33" s="133"/>
      <c r="C33" s="1488" t="s">
        <v>472</v>
      </c>
      <c r="D33" s="1488"/>
      <c r="E33" s="1488"/>
      <c r="F33" s="1488"/>
      <c r="G33" s="1488"/>
      <c r="H33" s="1488"/>
      <c r="I33" s="1488"/>
      <c r="J33" s="1488"/>
      <c r="K33" s="1485"/>
    </row>
    <row r="34" spans="1:11" ht="15" customHeight="1">
      <c r="A34" s="130"/>
      <c r="B34" s="133"/>
      <c r="C34" s="9" t="s">
        <v>473</v>
      </c>
      <c r="D34" s="9"/>
      <c r="E34" s="9"/>
      <c r="F34" s="9"/>
      <c r="G34" s="9"/>
      <c r="H34" s="9"/>
      <c r="I34" s="9"/>
      <c r="J34" s="9"/>
      <c r="K34" s="417"/>
    </row>
    <row r="35" spans="1:11" ht="15" customHeight="1">
      <c r="A35" s="130"/>
      <c r="B35" s="133"/>
      <c r="C35" s="1569" t="s">
        <v>474</v>
      </c>
      <c r="D35" s="1569"/>
      <c r="E35" s="1569"/>
      <c r="F35" s="1569"/>
      <c r="G35" s="1569"/>
      <c r="H35" s="1569"/>
      <c r="I35" s="1569"/>
      <c r="J35" s="1569"/>
      <c r="K35" s="1597"/>
    </row>
    <row r="36" spans="1:11" ht="15" customHeight="1">
      <c r="A36" s="130"/>
      <c r="B36" s="133"/>
      <c r="C36" s="1488" t="s">
        <v>475</v>
      </c>
      <c r="D36" s="1488"/>
      <c r="E36" s="1488"/>
      <c r="F36" s="1488"/>
      <c r="G36" s="1488"/>
      <c r="H36" s="1488"/>
      <c r="I36" s="1488"/>
      <c r="J36" s="1488"/>
      <c r="K36" s="1485"/>
    </row>
    <row r="37" spans="1:11" ht="15" customHeight="1">
      <c r="A37" s="130"/>
      <c r="B37" s="133"/>
      <c r="C37" s="1488"/>
      <c r="D37" s="1488"/>
      <c r="E37" s="1488"/>
      <c r="F37" s="1488"/>
      <c r="G37" s="1488"/>
      <c r="H37" s="1488"/>
      <c r="I37" s="1488"/>
      <c r="J37" s="1488"/>
      <c r="K37" s="1485"/>
    </row>
    <row r="38" spans="1:11" ht="15" customHeight="1">
      <c r="A38" s="130"/>
      <c r="B38" s="133"/>
      <c r="C38" s="1569" t="s">
        <v>476</v>
      </c>
      <c r="D38" s="1569"/>
      <c r="E38" s="1569"/>
      <c r="F38" s="1569"/>
      <c r="G38" s="1569"/>
      <c r="H38" s="1569"/>
      <c r="I38" s="1569"/>
      <c r="J38" s="9"/>
      <c r="K38" s="417"/>
    </row>
    <row r="39" spans="1:11">
      <c r="A39" s="130"/>
      <c r="B39" s="133"/>
      <c r="C39" s="1594"/>
      <c r="D39" s="1594"/>
      <c r="E39" s="1594"/>
      <c r="K39" s="136"/>
    </row>
    <row r="40" spans="1:11" ht="14.25" thickBot="1">
      <c r="A40" s="170"/>
      <c r="B40" s="157"/>
      <c r="C40" s="158"/>
      <c r="D40" s="158"/>
      <c r="E40" s="158"/>
      <c r="F40" s="158"/>
      <c r="G40" s="158"/>
      <c r="H40" s="158"/>
      <c r="I40" s="158"/>
      <c r="J40" s="158"/>
      <c r="K40" s="161"/>
    </row>
    <row r="44" spans="1:11">
      <c r="A44" s="172" t="s">
        <v>46</v>
      </c>
    </row>
    <row r="45" spans="1:11">
      <c r="A45" s="172" t="s">
        <v>48</v>
      </c>
    </row>
  </sheetData>
  <sheetProtection sheet="1" objects="1" scenarios="1"/>
  <mergeCells count="21">
    <mergeCell ref="C39:E39"/>
    <mergeCell ref="E11:F11"/>
    <mergeCell ref="C32:E32"/>
    <mergeCell ref="C38:I38"/>
    <mergeCell ref="E14:F14"/>
    <mergeCell ref="C12:C13"/>
    <mergeCell ref="C36:K37"/>
    <mergeCell ref="C27:J27"/>
    <mergeCell ref="C33:K33"/>
    <mergeCell ref="C35:K35"/>
    <mergeCell ref="D1:F1"/>
    <mergeCell ref="J2:K2"/>
    <mergeCell ref="C21:K21"/>
    <mergeCell ref="E15:F15"/>
    <mergeCell ref="E12:F13"/>
    <mergeCell ref="E6:F6"/>
    <mergeCell ref="E7:F7"/>
    <mergeCell ref="E8:F8"/>
    <mergeCell ref="E9:F9"/>
    <mergeCell ref="E10:F10"/>
    <mergeCell ref="E5:F5"/>
  </mergeCells>
  <phoneticPr fontId="3"/>
  <dataValidations count="1">
    <dataValidation type="list" allowBlank="1" showInputMessage="1" showErrorMessage="1" sqref="C6:C12 C14:C15" xr:uid="{00000000-0002-0000-0E00-000000000000}">
      <formula1>$A$44:$A$45</formula1>
    </dataValidation>
  </dataValidations>
  <pageMargins left="0.78700000000000003" right="0.78700000000000003" top="0.68" bottom="0.67" header="0.51200000000000001" footer="0.51200000000000001"/>
  <pageSetup paperSize="9"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7030A0"/>
    <pageSetUpPr fitToPage="1"/>
  </sheetPr>
  <dimension ref="A1:L42"/>
  <sheetViews>
    <sheetView showZeros="0" zoomScale="85" zoomScaleNormal="85" workbookViewId="0">
      <selection sqref="A1:XFD1048576"/>
    </sheetView>
  </sheetViews>
  <sheetFormatPr defaultRowHeight="13.5"/>
  <cols>
    <col min="1" max="1" width="11.75" style="119" customWidth="1"/>
    <col min="2" max="2" width="22.75" style="119" bestFit="1" customWidth="1"/>
    <col min="3" max="3" width="5.5" style="119" customWidth="1"/>
    <col min="4" max="8" width="23.125" style="119" customWidth="1"/>
    <col min="9" max="9" width="5.625" style="119" bestFit="1" customWidth="1"/>
    <col min="10" max="10" width="20.625" style="119" customWidth="1"/>
    <col min="11" max="11" width="5.625" style="119" bestFit="1" customWidth="1"/>
    <col min="12" max="12" width="20.625" style="119" customWidth="1"/>
    <col min="13" max="16384" width="9" style="119"/>
  </cols>
  <sheetData>
    <row r="1" spans="1:12" ht="17.25">
      <c r="A1" s="119" t="s">
        <v>1130</v>
      </c>
      <c r="D1" s="1542" t="s">
        <v>1679</v>
      </c>
      <c r="E1" s="1542"/>
      <c r="F1" s="1542"/>
      <c r="G1" s="1542"/>
      <c r="H1" s="1542"/>
      <c r="I1" s="587"/>
    </row>
    <row r="2" spans="1:12" ht="15" customHeight="1" thickBot="1">
      <c r="A2" s="9" t="s">
        <v>1653</v>
      </c>
      <c r="J2" s="174"/>
      <c r="L2" s="443" t="s">
        <v>1129</v>
      </c>
    </row>
    <row r="3" spans="1:12" s="9" customFormat="1" ht="15" customHeight="1">
      <c r="A3" s="441" t="s">
        <v>185</v>
      </c>
      <c r="B3" s="442" t="s">
        <v>186</v>
      </c>
      <c r="C3" s="1469" t="s">
        <v>42</v>
      </c>
      <c r="D3" s="615" t="s">
        <v>187</v>
      </c>
      <c r="E3" s="607" t="s">
        <v>351</v>
      </c>
      <c r="F3" s="460" t="s">
        <v>352</v>
      </c>
      <c r="G3" s="460" t="s">
        <v>353</v>
      </c>
      <c r="H3" s="616" t="s">
        <v>39</v>
      </c>
      <c r="I3" s="1475" t="s">
        <v>42</v>
      </c>
      <c r="J3" s="385" t="s">
        <v>228</v>
      </c>
      <c r="K3" s="1471" t="s">
        <v>42</v>
      </c>
      <c r="L3" s="386" t="s">
        <v>73</v>
      </c>
    </row>
    <row r="4" spans="1:12" s="9" customFormat="1" ht="15" customHeight="1">
      <c r="A4" s="445" t="s">
        <v>210</v>
      </c>
      <c r="B4" s="446" t="s">
        <v>555</v>
      </c>
      <c r="C4" s="1470"/>
      <c r="D4" s="621" t="s">
        <v>354</v>
      </c>
      <c r="E4" s="622" t="s">
        <v>355</v>
      </c>
      <c r="F4" s="618" t="s">
        <v>356</v>
      </c>
      <c r="G4" s="618" t="s">
        <v>357</v>
      </c>
      <c r="H4" s="623" t="s">
        <v>358</v>
      </c>
      <c r="I4" s="1476"/>
      <c r="J4" s="410" t="s">
        <v>360</v>
      </c>
      <c r="K4" s="1472"/>
      <c r="L4" s="411" t="s">
        <v>361</v>
      </c>
    </row>
    <row r="5" spans="1:12" s="9" customFormat="1" ht="15" customHeight="1">
      <c r="A5" s="426"/>
      <c r="B5" s="391"/>
      <c r="C5" s="417"/>
      <c r="D5" s="357" t="s">
        <v>359</v>
      </c>
      <c r="I5" s="437"/>
      <c r="J5" s="438"/>
      <c r="K5" s="437"/>
      <c r="L5" s="439"/>
    </row>
    <row r="6" spans="1:12" s="9" customFormat="1" ht="15" customHeight="1">
      <c r="A6" s="426"/>
      <c r="B6" s="349" t="s">
        <v>16</v>
      </c>
      <c r="C6" s="138"/>
      <c r="D6" s="1601" t="s">
        <v>556</v>
      </c>
      <c r="E6" s="1602"/>
      <c r="F6" s="1602"/>
      <c r="G6" s="1602"/>
      <c r="H6" s="1603"/>
      <c r="I6" s="430" t="s">
        <v>41</v>
      </c>
      <c r="J6" s="1486" t="s">
        <v>256</v>
      </c>
      <c r="K6" s="430" t="s">
        <v>41</v>
      </c>
      <c r="L6" s="1465" t="s">
        <v>257</v>
      </c>
    </row>
    <row r="7" spans="1:12" s="9" customFormat="1" ht="30" customHeight="1">
      <c r="A7" s="426"/>
      <c r="B7" s="349" t="s">
        <v>16</v>
      </c>
      <c r="C7" s="138"/>
      <c r="D7" s="1598" t="s">
        <v>557</v>
      </c>
      <c r="E7" s="1599"/>
      <c r="F7" s="1599"/>
      <c r="G7" s="1599"/>
      <c r="H7" s="1600"/>
      <c r="I7" s="431"/>
      <c r="J7" s="1486"/>
      <c r="K7" s="431"/>
      <c r="L7" s="1465"/>
    </row>
    <row r="8" spans="1:12" s="9" customFormat="1" ht="15" customHeight="1">
      <c r="A8" s="426"/>
      <c r="B8" s="349" t="s">
        <v>16</v>
      </c>
      <c r="C8" s="138"/>
      <c r="D8" s="1601" t="s">
        <v>558</v>
      </c>
      <c r="E8" s="1602"/>
      <c r="F8" s="1602"/>
      <c r="G8" s="1602"/>
      <c r="H8" s="1603"/>
      <c r="I8" s="431"/>
      <c r="J8" s="1486"/>
      <c r="K8" s="431"/>
      <c r="L8" s="1465"/>
    </row>
    <row r="9" spans="1:12" s="9" customFormat="1" ht="15" customHeight="1">
      <c r="A9" s="426"/>
      <c r="B9" s="349"/>
      <c r="C9" s="138"/>
      <c r="D9" s="1601" t="s">
        <v>1399</v>
      </c>
      <c r="E9" s="1602"/>
      <c r="F9" s="1602"/>
      <c r="G9" s="1602"/>
      <c r="H9" s="1603"/>
      <c r="I9" s="192"/>
      <c r="J9" s="1486"/>
      <c r="K9" s="431"/>
      <c r="L9" s="1465"/>
    </row>
    <row r="10" spans="1:12" s="9" customFormat="1" ht="15" customHeight="1">
      <c r="A10" s="426"/>
      <c r="B10" s="349"/>
      <c r="C10" s="138"/>
      <c r="D10" s="1601" t="s">
        <v>559</v>
      </c>
      <c r="E10" s="1602"/>
      <c r="F10" s="1602"/>
      <c r="G10" s="1602"/>
      <c r="H10" s="1603"/>
      <c r="I10" s="396"/>
      <c r="K10" s="396"/>
      <c r="L10" s="1465"/>
    </row>
    <row r="11" spans="1:12" s="9" customFormat="1" ht="15" customHeight="1">
      <c r="A11" s="426"/>
      <c r="B11" s="349"/>
      <c r="C11" s="138"/>
      <c r="D11" s="1601" t="s">
        <v>1398</v>
      </c>
      <c r="E11" s="1602"/>
      <c r="F11" s="1602"/>
      <c r="G11" s="1602"/>
      <c r="H11" s="1603"/>
      <c r="I11" s="432"/>
      <c r="K11" s="396"/>
      <c r="L11" s="417"/>
    </row>
    <row r="12" spans="1:12" s="9" customFormat="1" ht="15" customHeight="1">
      <c r="A12" s="426"/>
      <c r="B12" s="391"/>
      <c r="C12" s="138"/>
      <c r="D12" s="1601" t="s">
        <v>560</v>
      </c>
      <c r="E12" s="1602"/>
      <c r="F12" s="1602"/>
      <c r="G12" s="1602"/>
      <c r="H12" s="1603"/>
      <c r="I12" s="432"/>
      <c r="K12" s="396"/>
      <c r="L12" s="417"/>
    </row>
    <row r="13" spans="1:12" s="9" customFormat="1" ht="15" customHeight="1">
      <c r="A13" s="426"/>
      <c r="B13" s="349" t="s">
        <v>208</v>
      </c>
      <c r="C13" s="138"/>
      <c r="D13" s="1601" t="s">
        <v>561</v>
      </c>
      <c r="E13" s="1602"/>
      <c r="F13" s="1602"/>
      <c r="G13" s="1602"/>
      <c r="H13" s="1603"/>
      <c r="I13" s="431"/>
      <c r="J13" s="428"/>
      <c r="K13" s="431"/>
      <c r="L13" s="600"/>
    </row>
    <row r="14" spans="1:12" s="9" customFormat="1" ht="15" customHeight="1">
      <c r="A14" s="426"/>
      <c r="B14" s="349" t="s">
        <v>208</v>
      </c>
      <c r="C14" s="138"/>
      <c r="D14" s="1601" t="s">
        <v>562</v>
      </c>
      <c r="E14" s="1602"/>
      <c r="F14" s="1602"/>
      <c r="G14" s="1602"/>
      <c r="H14" s="1603"/>
      <c r="I14" s="431"/>
      <c r="J14" s="428"/>
      <c r="K14" s="431"/>
      <c r="L14" s="600"/>
    </row>
    <row r="15" spans="1:12" s="9" customFormat="1" ht="15" customHeight="1">
      <c r="A15" s="426"/>
      <c r="B15" s="349" t="s">
        <v>16</v>
      </c>
      <c r="C15" s="138"/>
      <c r="D15" s="1601" t="s">
        <v>1397</v>
      </c>
      <c r="E15" s="1602"/>
      <c r="F15" s="1602"/>
      <c r="G15" s="1602"/>
      <c r="H15" s="1603"/>
      <c r="I15" s="192"/>
      <c r="J15" s="428"/>
      <c r="K15" s="431"/>
      <c r="L15" s="600"/>
    </row>
    <row r="16" spans="1:12" s="9" customFormat="1" ht="15" customHeight="1">
      <c r="A16" s="426"/>
      <c r="B16" s="349" t="s">
        <v>16</v>
      </c>
      <c r="C16" s="138"/>
      <c r="D16" s="1601" t="s">
        <v>563</v>
      </c>
      <c r="E16" s="1602"/>
      <c r="F16" s="1602"/>
      <c r="G16" s="1602"/>
      <c r="H16" s="1603"/>
      <c r="I16" s="396"/>
      <c r="K16" s="396"/>
      <c r="L16" s="600"/>
    </row>
    <row r="17" spans="1:12" s="9" customFormat="1" ht="15" customHeight="1">
      <c r="A17" s="426"/>
      <c r="B17" s="747" t="str">
        <f>IF(C29="不足","必須項目をすべて評価すること!!","")</f>
        <v>必須項目をすべて評価すること!!</v>
      </c>
      <c r="C17" s="138"/>
      <c r="D17" s="1601" t="s">
        <v>564</v>
      </c>
      <c r="E17" s="1602"/>
      <c r="F17" s="1602"/>
      <c r="G17" s="1602"/>
      <c r="H17" s="1603"/>
      <c r="I17" s="396"/>
      <c r="K17" s="396"/>
      <c r="L17" s="417"/>
    </row>
    <row r="18" spans="1:12" s="9" customFormat="1" ht="15" customHeight="1">
      <c r="A18" s="426"/>
      <c r="B18" s="391"/>
      <c r="C18" s="138" t="s">
        <v>41</v>
      </c>
      <c r="D18" s="1466" t="s">
        <v>565</v>
      </c>
      <c r="E18" s="1467"/>
      <c r="F18" s="1467"/>
      <c r="G18" s="1467"/>
      <c r="H18" s="1468"/>
      <c r="I18" s="432"/>
      <c r="K18" s="396"/>
      <c r="L18" s="417"/>
    </row>
    <row r="19" spans="1:12" s="9" customFormat="1" ht="15" customHeight="1">
      <c r="A19" s="426"/>
      <c r="B19" s="391" t="s">
        <v>82</v>
      </c>
      <c r="C19" s="356"/>
      <c r="D19" s="358"/>
      <c r="I19" s="396"/>
      <c r="K19" s="396"/>
      <c r="L19" s="417"/>
    </row>
    <row r="20" spans="1:12" s="9" customFormat="1" ht="15" customHeight="1" thickBot="1">
      <c r="A20" s="426"/>
      <c r="B20" s="382"/>
      <c r="C20" s="414"/>
      <c r="D20" s="377"/>
      <c r="E20" s="377"/>
      <c r="F20" s="377"/>
      <c r="I20" s="396"/>
      <c r="K20" s="396"/>
      <c r="L20" s="417"/>
    </row>
    <row r="21" spans="1:12" s="9" customFormat="1" ht="15" customHeight="1" thickTop="1">
      <c r="A21" s="426"/>
      <c r="B21" s="451"/>
      <c r="C21" s="356"/>
      <c r="D21" s="1565" t="s">
        <v>255</v>
      </c>
      <c r="E21" s="1566"/>
      <c r="F21" s="1567"/>
      <c r="I21" s="396"/>
      <c r="K21" s="396"/>
      <c r="L21" s="417"/>
    </row>
    <row r="22" spans="1:12" s="9" customFormat="1" ht="15" customHeight="1">
      <c r="A22" s="426"/>
      <c r="B22" s="381" t="s">
        <v>49</v>
      </c>
      <c r="C22" s="363" t="str">
        <f>IF(AND(C23="",COUNTIF(C6:C18,"○")=0),"",COUNTIF(C6:C18,"○"))</f>
        <v/>
      </c>
      <c r="D22" s="1568" t="s">
        <v>1140</v>
      </c>
      <c r="E22" s="1569"/>
      <c r="F22" s="1570"/>
      <c r="I22" s="396"/>
      <c r="K22" s="396"/>
      <c r="L22" s="417"/>
    </row>
    <row r="23" spans="1:12" s="9" customFormat="1" ht="15" customHeight="1">
      <c r="A23" s="426"/>
      <c r="B23" s="381" t="s">
        <v>50</v>
      </c>
      <c r="C23" s="363" t="str">
        <f>IF(COUNTIF(C6:C18,"×")=0,"",COUNTIF(C6:C18,"×"))</f>
        <v/>
      </c>
      <c r="D23" s="1568" t="s">
        <v>1136</v>
      </c>
      <c r="E23" s="1569"/>
      <c r="F23" s="1570"/>
      <c r="I23" s="396"/>
      <c r="K23" s="396"/>
      <c r="L23" s="417"/>
    </row>
    <row r="24" spans="1:12" s="9" customFormat="1" ht="15" customHeight="1">
      <c r="A24" s="426"/>
      <c r="B24" s="381" t="s">
        <v>51</v>
      </c>
      <c r="C24" s="366"/>
      <c r="D24" s="1568" t="s">
        <v>1138</v>
      </c>
      <c r="E24" s="1569"/>
      <c r="F24" s="1570"/>
      <c r="I24" s="396"/>
      <c r="K24" s="396"/>
      <c r="L24" s="417"/>
    </row>
    <row r="25" spans="1:12" s="9" customFormat="1" ht="15" customHeight="1">
      <c r="A25" s="426"/>
      <c r="B25" s="383"/>
      <c r="C25" s="363"/>
      <c r="D25" s="1568" t="s">
        <v>1139</v>
      </c>
      <c r="E25" s="1569"/>
      <c r="F25" s="1570"/>
      <c r="I25" s="396"/>
      <c r="K25" s="396"/>
      <c r="L25" s="417"/>
    </row>
    <row r="26" spans="1:12" s="9" customFormat="1" ht="15" customHeight="1" thickBot="1">
      <c r="A26" s="426"/>
      <c r="B26" s="382"/>
      <c r="C26" s="372"/>
      <c r="D26" s="1571" t="s">
        <v>1137</v>
      </c>
      <c r="E26" s="1572"/>
      <c r="F26" s="1573"/>
      <c r="I26" s="396"/>
      <c r="K26" s="396"/>
      <c r="L26" s="417"/>
    </row>
    <row r="27" spans="1:12" s="9" customFormat="1" ht="15" customHeight="1" thickTop="1" thickBot="1">
      <c r="A27" s="426"/>
      <c r="B27" s="358"/>
      <c r="C27" s="356"/>
      <c r="I27" s="396"/>
      <c r="K27" s="396"/>
      <c r="L27" s="417"/>
    </row>
    <row r="28" spans="1:12" s="9" customFormat="1" ht="15" customHeight="1" thickTop="1">
      <c r="A28" s="426"/>
      <c r="B28" s="382" t="s">
        <v>52</v>
      </c>
      <c r="C28" s="363" t="str">
        <f>C22</f>
        <v/>
      </c>
      <c r="D28" s="1565" t="s">
        <v>1111</v>
      </c>
      <c r="E28" s="1566"/>
      <c r="F28" s="1566"/>
      <c r="G28" s="1567"/>
      <c r="I28" s="396"/>
      <c r="K28" s="396"/>
      <c r="L28" s="417"/>
    </row>
    <row r="29" spans="1:12" s="9" customFormat="1" ht="15" customHeight="1">
      <c r="A29" s="426"/>
      <c r="B29" s="382" t="s">
        <v>53</v>
      </c>
      <c r="C29" s="363" t="str">
        <f>IF(SUM(C22:C23)&lt;5,"不足",SUM(C22:C23))</f>
        <v>不足</v>
      </c>
      <c r="D29" s="397" t="s">
        <v>1118</v>
      </c>
      <c r="G29" s="365"/>
      <c r="I29" s="396"/>
      <c r="K29" s="396"/>
      <c r="L29" s="417"/>
    </row>
    <row r="30" spans="1:12" s="9" customFormat="1" ht="15" customHeight="1" thickBot="1">
      <c r="A30" s="426"/>
      <c r="B30" s="382" t="s">
        <v>54</v>
      </c>
      <c r="C30" s="371" t="str">
        <f>IF(ISERROR(C28/C29)=TRUE,"",ROUNDDOWN(C28/C29,2))</f>
        <v/>
      </c>
      <c r="D30" s="373" t="s">
        <v>1108</v>
      </c>
      <c r="E30" s="606"/>
      <c r="F30" s="606"/>
      <c r="G30" s="585"/>
      <c r="I30" s="396"/>
      <c r="K30" s="396"/>
      <c r="L30" s="417"/>
    </row>
    <row r="31" spans="1:12" s="9" customFormat="1" ht="15" customHeight="1" thickTop="1">
      <c r="A31" s="426"/>
      <c r="B31" s="382" t="s">
        <v>18</v>
      </c>
      <c r="C31" s="372" t="str">
        <f>IF(OR(K6="○"),"e",IF(OR(I6="○"),"d",IF(C30="","",IF(C30&lt;=0.6,"c",IF(C30&lt;0.7,"b'",IF(C30&lt;0.8,"b",IF(C30&lt;0.9,"a'",IF(C30&gt;=0.9,"a",""))))))))</f>
        <v/>
      </c>
      <c r="D31" s="415"/>
      <c r="E31" s="403"/>
      <c r="F31" s="403"/>
      <c r="G31" s="403"/>
      <c r="I31" s="396"/>
      <c r="K31" s="396"/>
      <c r="L31" s="417"/>
    </row>
    <row r="32" spans="1:12" s="9" customFormat="1" ht="15" customHeight="1" thickBot="1">
      <c r="A32" s="376"/>
      <c r="B32" s="676"/>
      <c r="C32" s="677"/>
      <c r="D32" s="483"/>
      <c r="E32" s="483"/>
      <c r="F32" s="483"/>
      <c r="G32" s="483"/>
      <c r="H32" s="377"/>
      <c r="I32" s="457"/>
      <c r="J32" s="377"/>
      <c r="K32" s="457"/>
      <c r="L32" s="458"/>
    </row>
    <row r="33" spans="1:3">
      <c r="C33" s="245"/>
    </row>
    <row r="37" spans="1:3">
      <c r="A37" s="145" t="s">
        <v>13</v>
      </c>
      <c r="B37" s="145" t="s">
        <v>13</v>
      </c>
      <c r="C37" s="172" t="s">
        <v>187</v>
      </c>
    </row>
    <row r="38" spans="1:3">
      <c r="A38" s="172" t="s">
        <v>47</v>
      </c>
      <c r="B38" s="145" t="s">
        <v>82</v>
      </c>
      <c r="C38" s="172" t="s">
        <v>188</v>
      </c>
    </row>
    <row r="39" spans="1:3">
      <c r="A39" s="191"/>
      <c r="C39" s="172" t="s">
        <v>71</v>
      </c>
    </row>
    <row r="40" spans="1:3">
      <c r="C40" s="172" t="s">
        <v>72</v>
      </c>
    </row>
    <row r="41" spans="1:3">
      <c r="C41" s="172" t="s">
        <v>73</v>
      </c>
    </row>
    <row r="42" spans="1:3">
      <c r="C42" s="191"/>
    </row>
  </sheetData>
  <sheetProtection sheet="1" objects="1" scenarios="1"/>
  <mergeCells count="26">
    <mergeCell ref="K3:K4"/>
    <mergeCell ref="D6:H6"/>
    <mergeCell ref="J6:J9"/>
    <mergeCell ref="D13:H13"/>
    <mergeCell ref="D14:H14"/>
    <mergeCell ref="C3:C4"/>
    <mergeCell ref="I3:I4"/>
    <mergeCell ref="D15:H15"/>
    <mergeCell ref="D16:H16"/>
    <mergeCell ref="D11:H11"/>
    <mergeCell ref="D1:H1"/>
    <mergeCell ref="D17:H17"/>
    <mergeCell ref="D12:H12"/>
    <mergeCell ref="D21:F21"/>
    <mergeCell ref="D22:F22"/>
    <mergeCell ref="D18:H18"/>
    <mergeCell ref="D28:G28"/>
    <mergeCell ref="D23:F23"/>
    <mergeCell ref="D24:F24"/>
    <mergeCell ref="D25:F25"/>
    <mergeCell ref="D26:F26"/>
    <mergeCell ref="L6:L10"/>
    <mergeCell ref="D7:H7"/>
    <mergeCell ref="D8:H8"/>
    <mergeCell ref="D9:H9"/>
    <mergeCell ref="D10:H10"/>
  </mergeCells>
  <phoneticPr fontId="3"/>
  <conditionalFormatting sqref="D3:D4">
    <cfRule type="expression" dxfId="540" priority="15">
      <formula>$C$31="a"</formula>
    </cfRule>
  </conditionalFormatting>
  <conditionalFormatting sqref="E3:E4">
    <cfRule type="expression" dxfId="539" priority="14">
      <formula>$C$31="a'"</formula>
    </cfRule>
  </conditionalFormatting>
  <conditionalFormatting sqref="F3:F4">
    <cfRule type="expression" dxfId="538" priority="13">
      <formula>$C$31="b"</formula>
    </cfRule>
  </conditionalFormatting>
  <conditionalFormatting sqref="G3:G4">
    <cfRule type="expression" dxfId="537" priority="12">
      <formula>$C$31="b'"</formula>
    </cfRule>
  </conditionalFormatting>
  <conditionalFormatting sqref="H3:H4">
    <cfRule type="expression" dxfId="536" priority="11">
      <formula>$C$31="c"</formula>
    </cfRule>
  </conditionalFormatting>
  <conditionalFormatting sqref="J3:J4">
    <cfRule type="expression" dxfId="534" priority="10">
      <formula>$C$31="d"</formula>
    </cfRule>
  </conditionalFormatting>
  <conditionalFormatting sqref="L3:L4">
    <cfRule type="expression" dxfId="533" priority="9">
      <formula>$C$31="e"</formula>
    </cfRule>
  </conditionalFormatting>
  <dataValidations count="2">
    <dataValidation type="list" allowBlank="1" showInputMessage="1" showErrorMessage="1" sqref="K6 I6" xr:uid="{00000000-0002-0000-0F00-000000000000}">
      <formula1>$B$37:$B$38</formula1>
    </dataValidation>
    <dataValidation type="list" allowBlank="1" showInputMessage="1" showErrorMessage="1" sqref="C6:C18" xr:uid="{00000000-0002-0000-0F00-000001000000}">
      <formula1>$A$37:$A$39</formula1>
    </dataValidation>
  </dataValidations>
  <pageMargins left="0.78700000000000003" right="0.78700000000000003" top="0.98399999999999999" bottom="0.98399999999999999" header="0.51200000000000001" footer="0.51200000000000001"/>
  <pageSetup paperSize="9" scale="6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457" operator="containsText" id="{0AB9F2F7-D628-432B-B090-94F87B9D15E7}">
            <xm:f>NOT(ISERROR(SEARCH($C$17,I3)))</xm:f>
            <xm:f>$C$17</xm:f>
            <x14:dxf>
              <font>
                <b/>
                <i val="0"/>
                <strike val="0"/>
              </font>
              <fill>
                <patternFill>
                  <bgColor rgb="FFFF99CC"/>
                </patternFill>
              </fill>
            </x14:dxf>
          </x14:cfRule>
          <xm:sqref>I3:I4 K3:K4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7030A0"/>
    <pageSetUpPr fitToPage="1"/>
  </sheetPr>
  <dimension ref="A1:N84"/>
  <sheetViews>
    <sheetView showZeros="0" view="pageBreakPreview" zoomScale="85" zoomScaleNormal="85" zoomScaleSheetLayoutView="85" workbookViewId="0">
      <selection activeCell="J4" sqref="J4"/>
    </sheetView>
  </sheetViews>
  <sheetFormatPr defaultRowHeight="13.5"/>
  <cols>
    <col min="1" max="1" width="13" style="119" customWidth="1"/>
    <col min="2" max="2" width="19.375" style="119" customWidth="1"/>
    <col min="3" max="3" width="5.5" style="119" customWidth="1"/>
    <col min="4" max="8" width="23.125" style="119" customWidth="1"/>
    <col min="9" max="9" width="5.625" style="119" bestFit="1" customWidth="1"/>
    <col min="10" max="10" width="23.125" style="119" customWidth="1"/>
    <col min="11" max="11" width="5.625" style="119" bestFit="1" customWidth="1"/>
    <col min="12" max="12" width="23.25" style="119" customWidth="1"/>
    <col min="13" max="16384" width="9" style="119"/>
  </cols>
  <sheetData>
    <row r="1" spans="1:12" ht="17.25">
      <c r="A1" s="119" t="s">
        <v>1235</v>
      </c>
      <c r="D1" s="1542" t="s">
        <v>1671</v>
      </c>
      <c r="E1" s="1542"/>
      <c r="F1" s="1542"/>
      <c r="G1" s="1542"/>
      <c r="H1" s="1542"/>
      <c r="I1" s="587"/>
    </row>
    <row r="2" spans="1:12" ht="14.25" thickBot="1">
      <c r="A2" s="9" t="s">
        <v>1667</v>
      </c>
      <c r="J2" s="174"/>
      <c r="L2" s="443" t="s">
        <v>684</v>
      </c>
    </row>
    <row r="3" spans="1:12" ht="14.25" customHeight="1">
      <c r="A3" s="226" t="s">
        <v>185</v>
      </c>
      <c r="B3" s="227" t="s">
        <v>26</v>
      </c>
      <c r="C3" s="1469" t="s">
        <v>42</v>
      </c>
      <c r="D3" s="517" t="s">
        <v>1143</v>
      </c>
      <c r="E3" s="518" t="s">
        <v>1144</v>
      </c>
      <c r="F3" s="519" t="s">
        <v>1145</v>
      </c>
      <c r="G3" s="519" t="s">
        <v>1146</v>
      </c>
      <c r="H3" s="520" t="s">
        <v>1147</v>
      </c>
      <c r="I3" s="1604" t="s">
        <v>42</v>
      </c>
      <c r="J3" s="224" t="s">
        <v>1148</v>
      </c>
      <c r="K3" s="1609" t="s">
        <v>42</v>
      </c>
      <c r="L3" s="225" t="s">
        <v>1149</v>
      </c>
    </row>
    <row r="4" spans="1:12" ht="123" customHeight="1">
      <c r="A4" s="1493" t="s">
        <v>1237</v>
      </c>
      <c r="B4" s="234" t="s">
        <v>1194</v>
      </c>
      <c r="C4" s="1470"/>
      <c r="D4" s="673" t="s">
        <v>1150</v>
      </c>
      <c r="E4" s="674" t="s">
        <v>1151</v>
      </c>
      <c r="F4" s="674" t="s">
        <v>1389</v>
      </c>
      <c r="G4" s="675" t="s">
        <v>1152</v>
      </c>
      <c r="H4" s="672" t="s">
        <v>1153</v>
      </c>
      <c r="I4" s="1605"/>
      <c r="J4" s="486" t="s">
        <v>1154</v>
      </c>
      <c r="K4" s="1610"/>
      <c r="L4" s="487" t="s">
        <v>1155</v>
      </c>
    </row>
    <row r="5" spans="1:12" ht="15" customHeight="1">
      <c r="A5" s="1493"/>
      <c r="B5" s="229"/>
      <c r="C5" s="136"/>
      <c r="D5" s="469" t="s">
        <v>359</v>
      </c>
      <c r="I5" s="165"/>
      <c r="J5" s="182"/>
      <c r="K5" s="165"/>
      <c r="L5" s="166"/>
    </row>
    <row r="6" spans="1:12" ht="15" customHeight="1">
      <c r="A6" s="130"/>
      <c r="B6" s="131"/>
      <c r="C6" s="138"/>
      <c r="D6" s="1601" t="s">
        <v>1156</v>
      </c>
      <c r="E6" s="1602"/>
      <c r="F6" s="1602"/>
      <c r="G6" s="1602"/>
      <c r="H6" s="1603"/>
      <c r="I6" s="430"/>
      <c r="J6" s="1464" t="s">
        <v>1665</v>
      </c>
      <c r="K6" s="430"/>
      <c r="L6" s="1465" t="s">
        <v>1666</v>
      </c>
    </row>
    <row r="7" spans="1:12" ht="15" customHeight="1">
      <c r="A7" s="232"/>
      <c r="B7" s="220"/>
      <c r="C7" s="138"/>
      <c r="D7" s="1601" t="s">
        <v>1157</v>
      </c>
      <c r="E7" s="1602"/>
      <c r="F7" s="1602"/>
      <c r="G7" s="1602"/>
      <c r="H7" s="1603"/>
      <c r="I7" s="196"/>
      <c r="J7" s="1464"/>
      <c r="K7" s="196"/>
      <c r="L7" s="1465"/>
    </row>
    <row r="8" spans="1:12" ht="15" customHeight="1">
      <c r="A8" s="130"/>
      <c r="B8" s="131"/>
      <c r="C8" s="138"/>
      <c r="D8" s="1601" t="s">
        <v>1158</v>
      </c>
      <c r="E8" s="1602"/>
      <c r="F8" s="1602"/>
      <c r="G8" s="1602"/>
      <c r="H8" s="1603"/>
      <c r="I8" s="196"/>
      <c r="J8" s="1464"/>
      <c r="K8" s="196"/>
      <c r="L8" s="1465"/>
    </row>
    <row r="9" spans="1:12" ht="15" customHeight="1">
      <c r="A9" s="130"/>
      <c r="B9" s="131"/>
      <c r="C9" s="138"/>
      <c r="D9" s="1601" t="s">
        <v>1159</v>
      </c>
      <c r="E9" s="1602"/>
      <c r="F9" s="1602"/>
      <c r="G9" s="1602"/>
      <c r="H9" s="1603"/>
      <c r="I9" s="192"/>
      <c r="J9" s="1464"/>
      <c r="K9" s="196"/>
      <c r="L9" s="1465"/>
    </row>
    <row r="10" spans="1:12" ht="15" customHeight="1">
      <c r="A10" s="130"/>
      <c r="B10" s="131"/>
      <c r="C10" s="138"/>
      <c r="D10" s="1601" t="s">
        <v>1160</v>
      </c>
      <c r="E10" s="1602"/>
      <c r="F10" s="1602"/>
      <c r="G10" s="1602"/>
      <c r="H10" s="1603"/>
      <c r="I10" s="134"/>
      <c r="J10" s="1464"/>
      <c r="K10" s="134"/>
      <c r="L10" s="1465"/>
    </row>
    <row r="11" spans="1:12" ht="15" customHeight="1" thickBot="1">
      <c r="A11" s="130"/>
      <c r="B11" s="131"/>
      <c r="C11" s="138"/>
      <c r="D11" s="1466" t="s">
        <v>566</v>
      </c>
      <c r="E11" s="1467"/>
      <c r="F11" s="1467"/>
      <c r="G11" s="1467"/>
      <c r="H11" s="1468"/>
      <c r="I11" s="197"/>
      <c r="K11" s="134"/>
      <c r="L11" s="136"/>
    </row>
    <row r="12" spans="1:12" ht="15" customHeight="1" thickTop="1" thickBot="1">
      <c r="A12" s="130"/>
      <c r="B12" s="131"/>
      <c r="C12" s="168"/>
      <c r="D12" s="133"/>
      <c r="I12" s="1565" t="s">
        <v>584</v>
      </c>
      <c r="J12" s="1566"/>
      <c r="K12" s="1566"/>
      <c r="L12" s="1567"/>
    </row>
    <row r="13" spans="1:12" ht="15" customHeight="1" thickTop="1">
      <c r="A13" s="130"/>
      <c r="B13" s="131"/>
      <c r="C13" s="207"/>
      <c r="D13" s="1613"/>
      <c r="E13" s="1614"/>
      <c r="F13" s="1614"/>
      <c r="G13" s="1615"/>
      <c r="I13" s="575"/>
      <c r="J13" s="1612" t="s">
        <v>1346</v>
      </c>
      <c r="K13" s="1569"/>
      <c r="L13" s="1570"/>
    </row>
    <row r="14" spans="1:12" ht="15" customHeight="1">
      <c r="A14" s="130"/>
      <c r="B14" s="144" t="s">
        <v>52</v>
      </c>
      <c r="C14" s="168">
        <f>COUNTIF(C3:C11,"○")</f>
        <v>0</v>
      </c>
      <c r="D14" s="1616" t="s">
        <v>1349</v>
      </c>
      <c r="E14" s="1617"/>
      <c r="F14" s="1617"/>
      <c r="G14" s="1618"/>
      <c r="I14" s="575"/>
      <c r="J14" s="1612" t="s">
        <v>1347</v>
      </c>
      <c r="K14" s="1569"/>
      <c r="L14" s="1570"/>
    </row>
    <row r="15" spans="1:12" ht="15" customHeight="1" thickBot="1">
      <c r="A15" s="130"/>
      <c r="B15" s="178" t="s">
        <v>51</v>
      </c>
      <c r="C15" s="185"/>
      <c r="D15" s="1616" t="s">
        <v>1350</v>
      </c>
      <c r="E15" s="1617"/>
      <c r="F15" s="1617"/>
      <c r="G15" s="1618"/>
      <c r="I15" s="575"/>
      <c r="J15" s="1611" t="s">
        <v>1348</v>
      </c>
      <c r="K15" s="1572"/>
      <c r="L15" s="1573"/>
    </row>
    <row r="16" spans="1:12" ht="15" customHeight="1" thickTop="1">
      <c r="A16" s="130"/>
      <c r="B16" s="137"/>
      <c r="C16" s="164"/>
      <c r="D16" s="1545" t="s">
        <v>1351</v>
      </c>
      <c r="E16" s="1486"/>
      <c r="F16" s="1486"/>
      <c r="G16" s="1546"/>
      <c r="I16" s="559"/>
      <c r="K16" s="134"/>
      <c r="L16" s="136"/>
    </row>
    <row r="17" spans="1:14" ht="15" customHeight="1">
      <c r="A17" s="130"/>
      <c r="B17" s="144" t="s">
        <v>21</v>
      </c>
      <c r="C17" s="153" t="str">
        <f>IF(OR(K6="○"),"e",IF(OR(I6="○"),"d",IF(I15="○","c",IF(AND(I13="○",C14&gt;=4),"a",IF(AND(I13="○",C14=3),"a'",IF(AND(I13="○",C14=2),"b'",IF(AND(I13="○",C14&lt;=2),"c",IF(AND(I14="○",C14&gt;=3),"b",IF(AND(I14="○",C14=2),"b'",IF(AND(I14="○",C14&lt;=1),"c",""))))))))))</f>
        <v/>
      </c>
      <c r="D17" s="1545"/>
      <c r="E17" s="1486"/>
      <c r="F17" s="1486"/>
      <c r="G17" s="1546"/>
      <c r="I17" s="134"/>
      <c r="K17" s="134"/>
      <c r="L17" s="136"/>
    </row>
    <row r="18" spans="1:14" ht="15" customHeight="1" thickBot="1">
      <c r="A18" s="130"/>
      <c r="B18" s="144"/>
      <c r="C18" s="145"/>
      <c r="D18" s="1606" t="s">
        <v>1352</v>
      </c>
      <c r="E18" s="1607"/>
      <c r="F18" s="1607"/>
      <c r="G18" s="1608"/>
      <c r="I18" s="134"/>
      <c r="K18" s="134"/>
      <c r="L18" s="136"/>
    </row>
    <row r="19" spans="1:14" ht="15" customHeight="1" thickTop="1" thickBot="1">
      <c r="A19" s="130"/>
      <c r="B19" s="171"/>
      <c r="C19" s="161"/>
      <c r="D19" s="157"/>
      <c r="E19" s="158"/>
      <c r="F19" s="158"/>
      <c r="G19" s="158"/>
      <c r="H19" s="158"/>
      <c r="I19" s="159"/>
      <c r="J19" s="158"/>
      <c r="K19" s="159"/>
      <c r="L19" s="161"/>
    </row>
    <row r="20" spans="1:14" ht="15" customHeight="1">
      <c r="A20" s="130"/>
      <c r="B20" s="492" t="s">
        <v>115</v>
      </c>
      <c r="C20" s="1469" t="s">
        <v>42</v>
      </c>
      <c r="D20" s="473" t="s">
        <v>1161</v>
      </c>
      <c r="E20" s="474" t="s">
        <v>1144</v>
      </c>
      <c r="F20" s="475" t="s">
        <v>1162</v>
      </c>
      <c r="G20" s="475" t="s">
        <v>1163</v>
      </c>
      <c r="H20" s="476" t="s">
        <v>1164</v>
      </c>
      <c r="I20" s="1475" t="s">
        <v>42</v>
      </c>
      <c r="J20" s="123" t="s">
        <v>25</v>
      </c>
      <c r="K20" s="1471" t="s">
        <v>42</v>
      </c>
      <c r="L20" s="124" t="s">
        <v>1165</v>
      </c>
      <c r="N20" s="525" t="b">
        <f>IF(AND(I13="○",C14&gt;3),"a",(IF(AND(I14="○",C14&gt;C72),"a'",(IF(AND(I15="○",C14&gt;2),"b",(IF(AND(I15="○",C14=2),"b'",(IF(AND(I13="○",C14="a'"),"b")))))))))</f>
        <v>0</v>
      </c>
    </row>
    <row r="21" spans="1:14" ht="15" customHeight="1">
      <c r="A21" s="514"/>
      <c r="B21" s="133" t="s">
        <v>1112</v>
      </c>
      <c r="C21" s="1470"/>
      <c r="D21" s="436" t="s">
        <v>354</v>
      </c>
      <c r="E21" s="477" t="s">
        <v>1166</v>
      </c>
      <c r="F21" s="478" t="s">
        <v>356</v>
      </c>
      <c r="G21" s="478" t="s">
        <v>357</v>
      </c>
      <c r="H21" s="479" t="s">
        <v>358</v>
      </c>
      <c r="I21" s="1476"/>
      <c r="J21" s="128" t="s">
        <v>360</v>
      </c>
      <c r="K21" s="1472"/>
      <c r="L21" s="129" t="s">
        <v>361</v>
      </c>
    </row>
    <row r="22" spans="1:14" ht="15" customHeight="1">
      <c r="A22" s="514"/>
      <c r="B22" s="221"/>
      <c r="C22" s="167"/>
      <c r="D22" s="469" t="s">
        <v>359</v>
      </c>
      <c r="I22" s="165"/>
      <c r="J22" s="182"/>
      <c r="K22" s="165"/>
      <c r="L22" s="166"/>
    </row>
    <row r="23" spans="1:14" ht="15" customHeight="1">
      <c r="A23" s="514"/>
      <c r="B23" s="186"/>
      <c r="C23" s="138"/>
      <c r="D23" s="1462" t="s">
        <v>1167</v>
      </c>
      <c r="E23" s="1463"/>
      <c r="F23" s="1463"/>
      <c r="G23" s="1463"/>
      <c r="H23" s="1484"/>
      <c r="I23" s="430"/>
      <c r="J23" s="1464" t="s">
        <v>1168</v>
      </c>
      <c r="K23" s="430"/>
      <c r="L23" s="1465" t="s">
        <v>1155</v>
      </c>
    </row>
    <row r="24" spans="1:14" ht="15" customHeight="1">
      <c r="A24" s="514"/>
      <c r="B24" s="221"/>
      <c r="C24" s="138"/>
      <c r="D24" s="1462" t="s">
        <v>1169</v>
      </c>
      <c r="E24" s="1463"/>
      <c r="F24" s="1463"/>
      <c r="G24" s="1463"/>
      <c r="H24" s="1484"/>
      <c r="I24" s="196"/>
      <c r="J24" s="1464"/>
      <c r="K24" s="196"/>
      <c r="L24" s="1465"/>
    </row>
    <row r="25" spans="1:14" ht="15" customHeight="1">
      <c r="A25" s="514"/>
      <c r="B25" s="133"/>
      <c r="C25" s="138"/>
      <c r="D25" s="1462" t="s">
        <v>1170</v>
      </c>
      <c r="E25" s="1463"/>
      <c r="F25" s="1463"/>
      <c r="G25" s="1463"/>
      <c r="H25" s="1484"/>
      <c r="I25" s="196"/>
      <c r="J25" s="1464"/>
      <c r="K25" s="196"/>
      <c r="L25" s="1465"/>
    </row>
    <row r="26" spans="1:14" ht="15" customHeight="1">
      <c r="A26" s="514"/>
      <c r="B26" s="221"/>
      <c r="C26" s="138"/>
      <c r="D26" s="1462" t="s">
        <v>1171</v>
      </c>
      <c r="E26" s="1463"/>
      <c r="F26" s="1463"/>
      <c r="G26" s="1463"/>
      <c r="H26" s="1484"/>
      <c r="I26" s="192"/>
      <c r="J26" s="1464"/>
      <c r="K26" s="196"/>
      <c r="L26" s="1465"/>
    </row>
    <row r="27" spans="1:14" ht="15" customHeight="1">
      <c r="A27" s="514"/>
      <c r="B27" s="186"/>
      <c r="C27" s="138"/>
      <c r="D27" s="1462" t="s">
        <v>1172</v>
      </c>
      <c r="E27" s="1463"/>
      <c r="F27" s="1463"/>
      <c r="G27" s="1463"/>
      <c r="H27" s="1484"/>
      <c r="I27" s="134"/>
      <c r="J27" s="1464"/>
      <c r="K27" s="134"/>
      <c r="L27" s="1465"/>
    </row>
    <row r="28" spans="1:14" ht="15" customHeight="1">
      <c r="A28" s="514"/>
      <c r="B28" s="221"/>
      <c r="C28" s="138"/>
      <c r="D28" s="423" t="s">
        <v>1173</v>
      </c>
      <c r="E28" s="424"/>
      <c r="F28" s="424"/>
      <c r="G28" s="424"/>
      <c r="H28" s="425"/>
      <c r="I28" s="134"/>
      <c r="K28" s="134"/>
      <c r="L28" s="136"/>
    </row>
    <row r="29" spans="1:14" ht="15" customHeight="1">
      <c r="A29" s="514"/>
      <c r="B29" s="133"/>
      <c r="C29" s="138"/>
      <c r="D29" s="1462" t="s">
        <v>1174</v>
      </c>
      <c r="E29" s="1463"/>
      <c r="F29" s="1463"/>
      <c r="G29" s="1463"/>
      <c r="H29" s="1484"/>
      <c r="I29" s="196"/>
      <c r="K29" s="196"/>
      <c r="L29" s="136"/>
    </row>
    <row r="30" spans="1:14" ht="15" customHeight="1">
      <c r="A30" s="514"/>
      <c r="B30" s="221"/>
      <c r="C30" s="138"/>
      <c r="D30" s="1462" t="s">
        <v>1175</v>
      </c>
      <c r="E30" s="1463"/>
      <c r="F30" s="1463"/>
      <c r="G30" s="1463"/>
      <c r="H30" s="1484"/>
      <c r="I30" s="196"/>
      <c r="K30" s="196"/>
      <c r="L30" s="136"/>
    </row>
    <row r="31" spans="1:14" ht="15" customHeight="1">
      <c r="A31" s="514"/>
      <c r="B31" s="186"/>
      <c r="C31" s="138"/>
      <c r="D31" s="1462" t="s">
        <v>1176</v>
      </c>
      <c r="E31" s="1463"/>
      <c r="F31" s="1463"/>
      <c r="G31" s="1463"/>
      <c r="H31" s="1484"/>
      <c r="I31" s="192"/>
      <c r="K31" s="196"/>
      <c r="L31" s="136"/>
    </row>
    <row r="32" spans="1:14" ht="30" customHeight="1">
      <c r="A32" s="514"/>
      <c r="B32" s="221"/>
      <c r="C32" s="138"/>
      <c r="D32" s="1460" t="s">
        <v>1177</v>
      </c>
      <c r="E32" s="1461"/>
      <c r="F32" s="1461"/>
      <c r="G32" s="1461"/>
      <c r="H32" s="1487"/>
      <c r="I32" s="134"/>
      <c r="K32" s="134"/>
      <c r="L32" s="136"/>
    </row>
    <row r="33" spans="1:12" ht="15" customHeight="1">
      <c r="A33" s="514"/>
      <c r="B33" s="133"/>
      <c r="C33" s="138"/>
      <c r="D33" s="1466" t="s">
        <v>567</v>
      </c>
      <c r="E33" s="1467"/>
      <c r="F33" s="1467"/>
      <c r="G33" s="1467"/>
      <c r="H33" s="1468"/>
      <c r="I33" s="134"/>
      <c r="K33" s="134"/>
      <c r="L33" s="136"/>
    </row>
    <row r="34" spans="1:12" ht="15" customHeight="1" thickBot="1">
      <c r="A34" s="514"/>
      <c r="B34" s="221"/>
      <c r="C34" s="203"/>
      <c r="D34" s="133"/>
      <c r="I34" s="134"/>
      <c r="K34" s="134"/>
      <c r="L34" s="136"/>
    </row>
    <row r="35" spans="1:12" ht="15" customHeight="1" thickTop="1">
      <c r="A35" s="514"/>
      <c r="B35" s="186"/>
      <c r="C35" s="207"/>
      <c r="D35" s="1613" t="s">
        <v>255</v>
      </c>
      <c r="E35" s="1614"/>
      <c r="F35" s="1615"/>
      <c r="I35" s="134"/>
      <c r="K35" s="134"/>
      <c r="L35" s="136"/>
    </row>
    <row r="36" spans="1:12" ht="15" customHeight="1">
      <c r="A36" s="130"/>
      <c r="B36" s="184" t="s">
        <v>49</v>
      </c>
      <c r="C36" s="145" t="str">
        <f>IF(AND(C37="",COUNTIF(C23:C33,"○")=0),"",COUNTIF(C23:C33,"○"))</f>
        <v/>
      </c>
      <c r="D36" s="1619" t="s">
        <v>1140</v>
      </c>
      <c r="E36" s="1594"/>
      <c r="F36" s="1620"/>
      <c r="I36" s="134"/>
      <c r="K36" s="134"/>
      <c r="L36" s="136"/>
    </row>
    <row r="37" spans="1:12" ht="15" customHeight="1">
      <c r="A37" s="130"/>
      <c r="B37" s="184" t="s">
        <v>50</v>
      </c>
      <c r="C37" s="145" t="str">
        <f>IF(COUNTIF(C23:C33,"×")=0,"",COUNTIF(C23:C33,"×"))</f>
        <v/>
      </c>
      <c r="D37" s="1619" t="s">
        <v>1136</v>
      </c>
      <c r="E37" s="1594"/>
      <c r="F37" s="1620"/>
      <c r="I37" s="134"/>
      <c r="K37" s="134"/>
      <c r="L37" s="136"/>
    </row>
    <row r="38" spans="1:12" ht="15" customHeight="1">
      <c r="A38" s="130"/>
      <c r="B38" s="184" t="s">
        <v>51</v>
      </c>
      <c r="C38" s="201"/>
      <c r="D38" s="1619" t="s">
        <v>1138</v>
      </c>
      <c r="E38" s="1594"/>
      <c r="F38" s="1620"/>
      <c r="I38" s="134"/>
      <c r="K38" s="134"/>
      <c r="L38" s="136"/>
    </row>
    <row r="39" spans="1:12" ht="15" customHeight="1">
      <c r="A39" s="130"/>
      <c r="B39" s="133"/>
      <c r="C39" s="145"/>
      <c r="D39" s="1619" t="s">
        <v>1139</v>
      </c>
      <c r="E39" s="1594"/>
      <c r="F39" s="1620"/>
      <c r="I39" s="134"/>
      <c r="K39" s="134"/>
      <c r="L39" s="136"/>
    </row>
    <row r="40" spans="1:12" ht="15" customHeight="1" thickBot="1">
      <c r="A40" s="130"/>
      <c r="B40" s="187" t="s">
        <v>52</v>
      </c>
      <c r="C40" s="145" t="str">
        <f>C36</f>
        <v/>
      </c>
      <c r="D40" s="1621" t="s">
        <v>1137</v>
      </c>
      <c r="E40" s="1622"/>
      <c r="F40" s="1623"/>
      <c r="I40" s="134"/>
      <c r="K40" s="134"/>
      <c r="L40" s="136"/>
    </row>
    <row r="41" spans="1:12" ht="15" customHeight="1" thickTop="1" thickBot="1">
      <c r="A41" s="130"/>
      <c r="B41" s="187" t="s">
        <v>53</v>
      </c>
      <c r="C41" s="172" t="str">
        <f>IF(SUM(C36:C37)=0,"",SUM(C36:C37))</f>
        <v/>
      </c>
      <c r="D41" s="501"/>
      <c r="E41" s="501"/>
      <c r="F41" s="501"/>
      <c r="I41" s="134"/>
      <c r="K41" s="134"/>
      <c r="L41" s="136"/>
    </row>
    <row r="42" spans="1:12" ht="15" customHeight="1" thickTop="1">
      <c r="A42" s="130"/>
      <c r="B42" s="187" t="s">
        <v>54</v>
      </c>
      <c r="C42" s="152" t="str">
        <f>IF(ISERROR(C40/C41)=TRUE,"",ROUNDDOWN(C40/C41,2))</f>
        <v/>
      </c>
      <c r="D42" s="1565" t="s">
        <v>1111</v>
      </c>
      <c r="E42" s="1566"/>
      <c r="F42" s="1566"/>
      <c r="G42" s="1567"/>
      <c r="I42" s="134"/>
      <c r="K42" s="134"/>
      <c r="L42" s="136"/>
    </row>
    <row r="43" spans="1:12" ht="15" customHeight="1">
      <c r="A43" s="130"/>
      <c r="B43" s="187" t="s">
        <v>18</v>
      </c>
      <c r="C43" s="153" t="str">
        <f>IF(OR(K23="○"),"e",IF(OR(I23="○"),"d",IF(C42="","",IF(C41&lt;=2,"c",IF(C42&lt;0.6,"c",IF(C42&lt;0.7,"b'",IF(C42&lt;0.8,"b",IF(C42&lt;0.9,"a'",IF(C42&gt;=0.9,"a","")))))))))</f>
        <v/>
      </c>
      <c r="D43" s="397" t="s">
        <v>1118</v>
      </c>
      <c r="E43" s="9"/>
      <c r="F43" s="9"/>
      <c r="G43" s="365"/>
      <c r="I43" s="134"/>
      <c r="K43" s="134"/>
      <c r="L43" s="136"/>
    </row>
    <row r="44" spans="1:12" ht="15" customHeight="1">
      <c r="A44" s="130"/>
      <c r="B44" s="133"/>
      <c r="C44" s="488"/>
      <c r="D44" s="364" t="s">
        <v>1108</v>
      </c>
      <c r="E44" s="403"/>
      <c r="F44" s="403"/>
      <c r="G44" s="482"/>
      <c r="I44" s="134"/>
      <c r="K44" s="134"/>
      <c r="L44" s="136"/>
    </row>
    <row r="45" spans="1:12" ht="15" customHeight="1" thickBot="1">
      <c r="A45" s="130"/>
      <c r="B45" s="133"/>
      <c r="C45" s="489"/>
      <c r="D45" s="373" t="s">
        <v>1119</v>
      </c>
      <c r="E45" s="154"/>
      <c r="F45" s="154"/>
      <c r="G45" s="149"/>
      <c r="I45" s="134"/>
      <c r="K45" s="134"/>
      <c r="L45" s="136"/>
    </row>
    <row r="46" spans="1:12" ht="15" customHeight="1" thickTop="1" thickBot="1">
      <c r="A46" s="170"/>
      <c r="B46" s="171"/>
      <c r="C46" s="161"/>
      <c r="D46" s="157"/>
      <c r="E46" s="158"/>
      <c r="F46" s="158"/>
      <c r="G46" s="158"/>
      <c r="H46" s="158"/>
      <c r="I46" s="159"/>
      <c r="J46" s="158"/>
      <c r="K46" s="159"/>
      <c r="L46" s="161"/>
    </row>
    <row r="47" spans="1:12" ht="17.25">
      <c r="A47" s="119" t="s">
        <v>1236</v>
      </c>
      <c r="D47" s="1542" t="s">
        <v>1683</v>
      </c>
      <c r="E47" s="1542"/>
      <c r="F47" s="1542"/>
      <c r="G47" s="1542"/>
      <c r="H47" s="1542"/>
    </row>
    <row r="48" spans="1:12" ht="15" customHeight="1" thickBot="1">
      <c r="A48" s="9" t="s">
        <v>1653</v>
      </c>
      <c r="F48" s="158"/>
      <c r="G48" s="158"/>
      <c r="H48" s="158"/>
      <c r="I48" s="158"/>
      <c r="J48" s="158"/>
      <c r="L48" s="443" t="s">
        <v>684</v>
      </c>
    </row>
    <row r="49" spans="1:12" ht="15" customHeight="1">
      <c r="A49" s="226" t="s">
        <v>185</v>
      </c>
      <c r="B49" s="227" t="s">
        <v>26</v>
      </c>
      <c r="C49" s="1469" t="s">
        <v>42</v>
      </c>
      <c r="D49" s="473" t="s">
        <v>1178</v>
      </c>
      <c r="E49" s="474" t="s">
        <v>1144</v>
      </c>
      <c r="F49" s="475" t="s">
        <v>1179</v>
      </c>
      <c r="G49" s="475" t="s">
        <v>1146</v>
      </c>
      <c r="H49" s="476" t="s">
        <v>1147</v>
      </c>
      <c r="I49" s="1475" t="s">
        <v>42</v>
      </c>
      <c r="J49" s="123" t="s">
        <v>1180</v>
      </c>
      <c r="K49" s="1471" t="s">
        <v>42</v>
      </c>
      <c r="L49" s="124" t="s">
        <v>1181</v>
      </c>
    </row>
    <row r="50" spans="1:12" ht="15" customHeight="1">
      <c r="A50" s="1492" t="s">
        <v>1182</v>
      </c>
      <c r="B50" s="491" t="s">
        <v>115</v>
      </c>
      <c r="C50" s="1470"/>
      <c r="D50" s="436" t="s">
        <v>354</v>
      </c>
      <c r="E50" s="477" t="s">
        <v>1183</v>
      </c>
      <c r="F50" s="478" t="s">
        <v>356</v>
      </c>
      <c r="G50" s="478" t="s">
        <v>357</v>
      </c>
      <c r="H50" s="479" t="s">
        <v>358</v>
      </c>
      <c r="I50" s="1476"/>
      <c r="J50" s="128" t="s">
        <v>360</v>
      </c>
      <c r="K50" s="1472"/>
      <c r="L50" s="129" t="s">
        <v>361</v>
      </c>
    </row>
    <row r="51" spans="1:12" ht="15" customHeight="1">
      <c r="A51" s="1493"/>
      <c r="B51" s="1496" t="s">
        <v>1113</v>
      </c>
      <c r="C51" s="168"/>
      <c r="D51" s="469" t="s">
        <v>359</v>
      </c>
      <c r="I51" s="165"/>
      <c r="K51" s="165"/>
      <c r="L51" s="136"/>
    </row>
    <row r="52" spans="1:12" ht="15" customHeight="1">
      <c r="A52" s="1493"/>
      <c r="B52" s="1496"/>
      <c r="C52" s="138"/>
      <c r="D52" s="423" t="s">
        <v>1184</v>
      </c>
      <c r="E52" s="143"/>
      <c r="F52" s="143"/>
      <c r="G52" s="515"/>
      <c r="H52" s="516"/>
      <c r="I52" s="430"/>
      <c r="J52" s="1464" t="s">
        <v>1168</v>
      </c>
      <c r="K52" s="430"/>
      <c r="L52" s="1465" t="s">
        <v>1155</v>
      </c>
    </row>
    <row r="53" spans="1:12" ht="15" customHeight="1">
      <c r="A53" s="1493"/>
      <c r="B53" s="1496"/>
      <c r="C53" s="138"/>
      <c r="D53" s="423" t="s">
        <v>1185</v>
      </c>
      <c r="E53" s="143"/>
      <c r="F53" s="143"/>
      <c r="G53" s="143"/>
      <c r="H53" s="142"/>
      <c r="I53" s="196"/>
      <c r="J53" s="1464"/>
      <c r="K53" s="196"/>
      <c r="L53" s="1465"/>
    </row>
    <row r="54" spans="1:12" ht="15" customHeight="1">
      <c r="A54" s="1493"/>
      <c r="B54" s="1496"/>
      <c r="C54" s="138"/>
      <c r="D54" s="423" t="s">
        <v>1186</v>
      </c>
      <c r="E54" s="143"/>
      <c r="F54" s="143"/>
      <c r="G54" s="143"/>
      <c r="H54" s="142"/>
      <c r="I54" s="196"/>
      <c r="J54" s="1464"/>
      <c r="K54" s="196"/>
      <c r="L54" s="1465"/>
    </row>
    <row r="55" spans="1:12" ht="15" customHeight="1">
      <c r="A55" s="130"/>
      <c r="B55" s="1496"/>
      <c r="C55" s="138"/>
      <c r="D55" s="423" t="s">
        <v>1187</v>
      </c>
      <c r="E55" s="143"/>
      <c r="F55" s="143"/>
      <c r="G55" s="143"/>
      <c r="H55" s="142"/>
      <c r="I55" s="192"/>
      <c r="J55" s="1464"/>
      <c r="K55" s="196"/>
      <c r="L55" s="1465"/>
    </row>
    <row r="56" spans="1:12" ht="15" customHeight="1">
      <c r="A56" s="130"/>
      <c r="B56" s="186"/>
      <c r="C56" s="138"/>
      <c r="D56" s="423" t="s">
        <v>1188</v>
      </c>
      <c r="E56" s="143"/>
      <c r="F56" s="143"/>
      <c r="G56" s="143"/>
      <c r="H56" s="142"/>
      <c r="I56" s="134"/>
      <c r="J56" s="1464"/>
      <c r="K56" s="134"/>
      <c r="L56" s="1465"/>
    </row>
    <row r="57" spans="1:12" ht="15" customHeight="1">
      <c r="A57" s="130"/>
      <c r="B57" s="186"/>
      <c r="C57" s="138"/>
      <c r="D57" s="423" t="s">
        <v>1189</v>
      </c>
      <c r="E57" s="143"/>
      <c r="F57" s="143"/>
      <c r="G57" s="143"/>
      <c r="H57" s="142"/>
      <c r="I57" s="197"/>
      <c r="K57" s="134"/>
      <c r="L57" s="136"/>
    </row>
    <row r="58" spans="1:12" ht="15" customHeight="1">
      <c r="A58" s="130"/>
      <c r="B58" s="186"/>
      <c r="C58" s="138"/>
      <c r="D58" s="423" t="s">
        <v>1190</v>
      </c>
      <c r="E58" s="143"/>
      <c r="F58" s="143"/>
      <c r="G58" s="143"/>
      <c r="H58" s="142"/>
      <c r="I58" s="197"/>
      <c r="K58" s="134"/>
      <c r="L58" s="136"/>
    </row>
    <row r="59" spans="1:12" ht="15" customHeight="1">
      <c r="A59" s="130"/>
      <c r="B59" s="186"/>
      <c r="C59" s="138"/>
      <c r="D59" s="423" t="s">
        <v>1664</v>
      </c>
      <c r="E59" s="143"/>
      <c r="F59" s="143"/>
      <c r="G59" s="143"/>
      <c r="H59" s="142"/>
      <c r="I59" s="197"/>
      <c r="K59" s="134"/>
      <c r="L59" s="136"/>
    </row>
    <row r="60" spans="1:12" ht="15" customHeight="1">
      <c r="A60" s="130"/>
      <c r="B60" s="186"/>
      <c r="C60" s="138"/>
      <c r="D60" s="423" t="s">
        <v>297</v>
      </c>
      <c r="E60" s="143"/>
      <c r="F60" s="143"/>
      <c r="G60" s="143"/>
      <c r="H60" s="142"/>
      <c r="I60" s="197"/>
      <c r="K60" s="134"/>
      <c r="L60" s="136"/>
    </row>
    <row r="61" spans="1:12" ht="15" customHeight="1">
      <c r="A61" s="130"/>
      <c r="B61" s="186"/>
      <c r="C61" s="138"/>
      <c r="D61" s="423" t="s">
        <v>298</v>
      </c>
      <c r="E61" s="143"/>
      <c r="F61" s="143"/>
      <c r="G61" s="143"/>
      <c r="H61" s="142"/>
      <c r="I61" s="197"/>
      <c r="K61" s="134"/>
      <c r="L61" s="136"/>
    </row>
    <row r="62" spans="1:12" ht="15" customHeight="1">
      <c r="A62" s="130"/>
      <c r="B62" s="186"/>
      <c r="C62" s="138"/>
      <c r="D62" s="423" t="s">
        <v>1191</v>
      </c>
      <c r="E62" s="143"/>
      <c r="F62" s="143"/>
      <c r="G62" s="143"/>
      <c r="H62" s="142"/>
      <c r="I62" s="197"/>
      <c r="K62" s="134"/>
      <c r="L62" s="136"/>
    </row>
    <row r="63" spans="1:12" ht="15" customHeight="1">
      <c r="A63" s="130"/>
      <c r="B63" s="186"/>
      <c r="C63" s="138"/>
      <c r="D63" s="1466" t="s">
        <v>299</v>
      </c>
      <c r="E63" s="1467"/>
      <c r="F63" s="1467"/>
      <c r="G63" s="1467"/>
      <c r="H63" s="1468"/>
      <c r="I63" s="197"/>
      <c r="J63" s="147"/>
      <c r="K63" s="134"/>
      <c r="L63" s="136"/>
    </row>
    <row r="64" spans="1:12" ht="15" customHeight="1" thickBot="1">
      <c r="A64" s="130"/>
      <c r="B64" s="133"/>
      <c r="C64" s="167"/>
      <c r="D64" s="133"/>
      <c r="I64" s="197"/>
      <c r="J64" s="147"/>
      <c r="K64" s="134"/>
      <c r="L64" s="136"/>
    </row>
    <row r="65" spans="1:12" ht="15" customHeight="1" thickTop="1">
      <c r="A65" s="130"/>
      <c r="B65" s="133"/>
      <c r="C65" s="194"/>
      <c r="D65" s="1613" t="s">
        <v>255</v>
      </c>
      <c r="E65" s="1614"/>
      <c r="F65" s="1615"/>
      <c r="I65" s="197"/>
      <c r="J65" s="147"/>
      <c r="K65" s="134"/>
      <c r="L65" s="136"/>
    </row>
    <row r="66" spans="1:12" ht="15" customHeight="1">
      <c r="A66" s="130"/>
      <c r="B66" s="184" t="s">
        <v>49</v>
      </c>
      <c r="C66" s="145" t="str">
        <f>IF(AND(C67="",COUNTIF(C52:C63,"○")=0),"",COUNTIF(C52:C63,"○"))</f>
        <v/>
      </c>
      <c r="D66" s="1619" t="s">
        <v>1140</v>
      </c>
      <c r="E66" s="1594"/>
      <c r="F66" s="1620"/>
      <c r="I66" s="197"/>
      <c r="J66" s="147"/>
      <c r="K66" s="134"/>
      <c r="L66" s="136"/>
    </row>
    <row r="67" spans="1:12" ht="15" customHeight="1">
      <c r="A67" s="130"/>
      <c r="B67" s="184" t="s">
        <v>50</v>
      </c>
      <c r="C67" s="145" t="str">
        <f>IF(COUNTIF(C52:C63,"×")=0,"",COUNTIF(C52:C63,"×"))</f>
        <v/>
      </c>
      <c r="D67" s="1619" t="s">
        <v>1136</v>
      </c>
      <c r="E67" s="1594"/>
      <c r="F67" s="1620"/>
      <c r="I67" s="197"/>
      <c r="J67" s="147"/>
      <c r="K67" s="134"/>
      <c r="L67" s="136"/>
    </row>
    <row r="68" spans="1:12" ht="15" customHeight="1">
      <c r="A68" s="130"/>
      <c r="B68" s="184" t="s">
        <v>51</v>
      </c>
      <c r="C68" s="201"/>
      <c r="D68" s="1619" t="s">
        <v>1138</v>
      </c>
      <c r="E68" s="1594"/>
      <c r="F68" s="1620"/>
      <c r="I68" s="197"/>
      <c r="J68" s="147"/>
      <c r="K68" s="134"/>
      <c r="L68" s="136"/>
    </row>
    <row r="69" spans="1:12" ht="15" customHeight="1">
      <c r="A69" s="130"/>
      <c r="B69" s="133"/>
      <c r="C69" s="145"/>
      <c r="D69" s="1619" t="s">
        <v>1139</v>
      </c>
      <c r="E69" s="1594"/>
      <c r="F69" s="1620"/>
      <c r="I69" s="197"/>
      <c r="J69" s="147"/>
      <c r="K69" s="134"/>
      <c r="L69" s="136"/>
    </row>
    <row r="70" spans="1:12" ht="15" customHeight="1" thickBot="1">
      <c r="A70" s="130"/>
      <c r="B70" s="187" t="s">
        <v>52</v>
      </c>
      <c r="C70" s="145" t="str">
        <f>C66</f>
        <v/>
      </c>
      <c r="D70" s="1621" t="s">
        <v>1137</v>
      </c>
      <c r="E70" s="1622"/>
      <c r="F70" s="1623"/>
      <c r="I70" s="197"/>
      <c r="J70" s="147"/>
      <c r="K70" s="134"/>
      <c r="L70" s="136"/>
    </row>
    <row r="71" spans="1:12" ht="15" customHeight="1" thickTop="1" thickBot="1">
      <c r="A71" s="130"/>
      <c r="B71" s="187" t="s">
        <v>53</v>
      </c>
      <c r="C71" s="168" t="str">
        <f>IF(SUM(C66:C67)=0,"",SUM(C66:C67))</f>
        <v/>
      </c>
      <c r="D71" s="501"/>
      <c r="E71" s="501"/>
      <c r="F71" s="501"/>
      <c r="I71" s="197"/>
      <c r="J71" s="147"/>
      <c r="K71" s="134"/>
      <c r="L71" s="136"/>
    </row>
    <row r="72" spans="1:12" ht="15" customHeight="1" thickTop="1">
      <c r="A72" s="130"/>
      <c r="B72" s="187" t="s">
        <v>54</v>
      </c>
      <c r="C72" s="152" t="str">
        <f>IF(ISERROR(C70/C71)=TRUE,"",ROUNDDOWN(C70/C71,2))</f>
        <v/>
      </c>
      <c r="D72" s="1565" t="s">
        <v>1111</v>
      </c>
      <c r="E72" s="1566"/>
      <c r="F72" s="1566"/>
      <c r="G72" s="1567"/>
      <c r="I72" s="197"/>
      <c r="J72" s="147"/>
      <c r="K72" s="134"/>
      <c r="L72" s="136"/>
    </row>
    <row r="73" spans="1:12" ht="15" customHeight="1">
      <c r="A73" s="130"/>
      <c r="B73" s="187" t="s">
        <v>18</v>
      </c>
      <c r="C73" s="153" t="str">
        <f>IF(OR(K52="○"),"e",IF(OR(I52="○"),"d",IF(C72="","",IF(C71&lt;=2,"c",IF(C72&lt;0.6,"c",IF(C72&lt;0.7,"b'",IF(C72&lt;0.8,"b",IF(C72&lt;0.9,"a'",IF(C72&gt;=0.9,"a","")))))))))</f>
        <v/>
      </c>
      <c r="D73" s="397" t="s">
        <v>1118</v>
      </c>
      <c r="E73" s="9"/>
      <c r="F73" s="9"/>
      <c r="G73" s="365"/>
      <c r="I73" s="197"/>
      <c r="J73" s="147"/>
      <c r="K73" s="134"/>
      <c r="L73" s="136"/>
    </row>
    <row r="74" spans="1:12" ht="15" customHeight="1">
      <c r="A74" s="130"/>
      <c r="B74" s="133"/>
      <c r="C74" s="490"/>
      <c r="D74" s="364" t="s">
        <v>1108</v>
      </c>
      <c r="E74" s="403"/>
      <c r="F74" s="403"/>
      <c r="G74" s="482"/>
      <c r="I74" s="197"/>
      <c r="K74" s="134"/>
      <c r="L74" s="136"/>
    </row>
    <row r="75" spans="1:12" ht="15" customHeight="1" thickBot="1">
      <c r="A75" s="130"/>
      <c r="B75" s="133"/>
      <c r="C75" s="490"/>
      <c r="D75" s="373" t="s">
        <v>1119</v>
      </c>
      <c r="E75" s="154"/>
      <c r="F75" s="154"/>
      <c r="G75" s="149"/>
      <c r="I75" s="197"/>
      <c r="K75" s="134"/>
      <c r="L75" s="136"/>
    </row>
    <row r="76" spans="1:12" ht="15" customHeight="1" thickTop="1" thickBot="1">
      <c r="A76" s="170"/>
      <c r="B76" s="171"/>
      <c r="C76" s="156"/>
      <c r="D76" s="157"/>
      <c r="E76" s="158"/>
      <c r="F76" s="158"/>
      <c r="G76" s="158"/>
      <c r="H76" s="158"/>
      <c r="I76" s="159"/>
      <c r="J76" s="158"/>
      <c r="K76" s="159"/>
      <c r="L76" s="161"/>
    </row>
    <row r="79" spans="1:12">
      <c r="A79" s="145" t="s">
        <v>1192</v>
      </c>
      <c r="B79" s="145" t="s">
        <v>908</v>
      </c>
      <c r="C79" s="172" t="s">
        <v>602</v>
      </c>
    </row>
    <row r="80" spans="1:12">
      <c r="A80" s="172" t="s">
        <v>1345</v>
      </c>
      <c r="B80" s="172"/>
      <c r="C80" s="172" t="s">
        <v>1193</v>
      </c>
    </row>
    <row r="81" spans="1:3">
      <c r="A81" s="191"/>
      <c r="B81" s="191"/>
      <c r="C81" s="172" t="s">
        <v>607</v>
      </c>
    </row>
    <row r="82" spans="1:3">
      <c r="C82" s="172" t="s">
        <v>77</v>
      </c>
    </row>
    <row r="83" spans="1:3">
      <c r="C83" s="172" t="s">
        <v>76</v>
      </c>
    </row>
    <row r="84" spans="1:3">
      <c r="C84" s="191"/>
    </row>
  </sheetData>
  <sheetProtection sheet="1" objects="1" scenarios="1"/>
  <mergeCells count="60">
    <mergeCell ref="D72:G72"/>
    <mergeCell ref="A50:A54"/>
    <mergeCell ref="L52:L56"/>
    <mergeCell ref="D65:F65"/>
    <mergeCell ref="D66:F66"/>
    <mergeCell ref="K49:K50"/>
    <mergeCell ref="D67:F67"/>
    <mergeCell ref="D68:F68"/>
    <mergeCell ref="D69:F69"/>
    <mergeCell ref="D70:F70"/>
    <mergeCell ref="B51:B55"/>
    <mergeCell ref="J52:J56"/>
    <mergeCell ref="I49:I50"/>
    <mergeCell ref="C20:C21"/>
    <mergeCell ref="D29:H29"/>
    <mergeCell ref="D30:H30"/>
    <mergeCell ref="D11:H11"/>
    <mergeCell ref="D63:H63"/>
    <mergeCell ref="D39:F39"/>
    <mergeCell ref="D40:F40"/>
    <mergeCell ref="D32:H32"/>
    <mergeCell ref="D33:H33"/>
    <mergeCell ref="C49:C50"/>
    <mergeCell ref="D42:G42"/>
    <mergeCell ref="D47:H47"/>
    <mergeCell ref="D38:F38"/>
    <mergeCell ref="D35:F35"/>
    <mergeCell ref="D36:F36"/>
    <mergeCell ref="D37:F37"/>
    <mergeCell ref="D16:G17"/>
    <mergeCell ref="I20:I21"/>
    <mergeCell ref="L23:L27"/>
    <mergeCell ref="D24:H24"/>
    <mergeCell ref="D25:H25"/>
    <mergeCell ref="D26:H26"/>
    <mergeCell ref="D27:H27"/>
    <mergeCell ref="K20:K21"/>
    <mergeCell ref="D23:H23"/>
    <mergeCell ref="J23:J27"/>
    <mergeCell ref="D31:H31"/>
    <mergeCell ref="D18:G18"/>
    <mergeCell ref="K3:K4"/>
    <mergeCell ref="L6:L10"/>
    <mergeCell ref="D7:H7"/>
    <mergeCell ref="D8:H8"/>
    <mergeCell ref="D9:H9"/>
    <mergeCell ref="D10:H10"/>
    <mergeCell ref="J6:J10"/>
    <mergeCell ref="J15:L15"/>
    <mergeCell ref="J14:L14"/>
    <mergeCell ref="J13:L13"/>
    <mergeCell ref="I12:L12"/>
    <mergeCell ref="D13:G13"/>
    <mergeCell ref="D14:G14"/>
    <mergeCell ref="D15:G15"/>
    <mergeCell ref="A4:A5"/>
    <mergeCell ref="D6:H6"/>
    <mergeCell ref="C3:C4"/>
    <mergeCell ref="I3:I4"/>
    <mergeCell ref="D1:H1"/>
  </mergeCells>
  <phoneticPr fontId="3"/>
  <conditionalFormatting sqref="D3:D4">
    <cfRule type="expression" dxfId="532" priority="25">
      <formula>$C$17="a"</formula>
    </cfRule>
  </conditionalFormatting>
  <conditionalFormatting sqref="D20:D21">
    <cfRule type="expression" dxfId="531" priority="17">
      <formula>$C$43="a"</formula>
    </cfRule>
  </conditionalFormatting>
  <conditionalFormatting sqref="D49:D50">
    <cfRule type="expression" dxfId="530" priority="7">
      <formula>$C$73="a"</formula>
    </cfRule>
  </conditionalFormatting>
  <conditionalFormatting sqref="E3:E4">
    <cfRule type="expression" dxfId="529" priority="24">
      <formula>$C$17="a'"</formula>
    </cfRule>
  </conditionalFormatting>
  <conditionalFormatting sqref="E20:E21">
    <cfRule type="expression" dxfId="528" priority="16">
      <formula>$C$43="a'"</formula>
    </cfRule>
  </conditionalFormatting>
  <conditionalFormatting sqref="E49:E50">
    <cfRule type="expression" dxfId="527" priority="6">
      <formula>$C$73="a'"</formula>
    </cfRule>
  </conditionalFormatting>
  <conditionalFormatting sqref="F3:F4">
    <cfRule type="expression" dxfId="526" priority="10">
      <formula>$C$17="b"</formula>
    </cfRule>
  </conditionalFormatting>
  <conditionalFormatting sqref="F20:F21">
    <cfRule type="expression" dxfId="525" priority="15">
      <formula>$C$43="b"</formula>
    </cfRule>
  </conditionalFormatting>
  <conditionalFormatting sqref="F49:F50">
    <cfRule type="expression" dxfId="524" priority="5">
      <formula>$C$73="b"</formula>
    </cfRule>
  </conditionalFormatting>
  <conditionalFormatting sqref="G3:G4">
    <cfRule type="expression" dxfId="523" priority="22">
      <formula>$C$17="b'"</formula>
    </cfRule>
  </conditionalFormatting>
  <conditionalFormatting sqref="G20:G21">
    <cfRule type="expression" dxfId="522" priority="14">
      <formula>$C$43="b'"</formula>
    </cfRule>
  </conditionalFormatting>
  <conditionalFormatting sqref="G49:G50">
    <cfRule type="expression" dxfId="521" priority="4">
      <formula>$C$73="b'"</formula>
    </cfRule>
  </conditionalFormatting>
  <conditionalFormatting sqref="H3:H4">
    <cfRule type="expression" dxfId="520" priority="21">
      <formula>$C$17="c"</formula>
    </cfRule>
  </conditionalFormatting>
  <conditionalFormatting sqref="H20:H21">
    <cfRule type="expression" dxfId="519" priority="13">
      <formula>$C$43="c"</formula>
    </cfRule>
  </conditionalFormatting>
  <conditionalFormatting sqref="H49:H50">
    <cfRule type="expression" dxfId="518" priority="3">
      <formula>$C$73="c"</formula>
    </cfRule>
  </conditionalFormatting>
  <conditionalFormatting sqref="J3:J4">
    <cfRule type="expression" dxfId="517" priority="20">
      <formula>$C$17="d"</formula>
    </cfRule>
  </conditionalFormatting>
  <conditionalFormatting sqref="J20:J21">
    <cfRule type="expression" dxfId="516" priority="12">
      <formula>$C$43="d"</formula>
    </cfRule>
  </conditionalFormatting>
  <conditionalFormatting sqref="J49:J50">
    <cfRule type="expression" dxfId="515" priority="2">
      <formula>$C$73="d"</formula>
    </cfRule>
  </conditionalFormatting>
  <conditionalFormatting sqref="L3:L4">
    <cfRule type="expression" dxfId="514" priority="19">
      <formula>$C$17="e"</formula>
    </cfRule>
  </conditionalFormatting>
  <conditionalFormatting sqref="L20:L21">
    <cfRule type="expression" dxfId="513" priority="11">
      <formula>$C$43="e"</formula>
    </cfRule>
  </conditionalFormatting>
  <conditionalFormatting sqref="L49:L50">
    <cfRule type="expression" dxfId="512" priority="1">
      <formula>$C$73="e"</formula>
    </cfRule>
  </conditionalFormatting>
  <dataValidations count="2">
    <dataValidation type="list" allowBlank="1" showInputMessage="1" showErrorMessage="1" sqref="C52:C63 C23:C33" xr:uid="{00000000-0002-0000-1000-000000000000}">
      <formula1>$A$79:$A$81</formula1>
    </dataValidation>
    <dataValidation type="list" allowBlank="1" showInputMessage="1" showErrorMessage="1" sqref="I13:I15 C6:C11 K6 I23 I6 I52 K52 K23" xr:uid="{00000000-0002-0000-1000-000001000000}">
      <formula1>$B$79:$B$80</formula1>
    </dataValidation>
  </dataValidations>
  <pageMargins left="0.78740157480314965" right="0.78740157480314965" top="0.98425196850393704" bottom="0.59055118110236227" header="0.51181102362204722" footer="0.51181102362204722"/>
  <pageSetup paperSize="9" scale="61" fitToHeight="0" orientation="landscape" r:id="rId1"/>
  <headerFooter alignWithMargins="0"/>
  <rowBreaks count="1" manualBreakCount="1">
    <brk id="46" max="9"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7030A0"/>
  </sheetPr>
  <dimension ref="A2:W2100"/>
  <sheetViews>
    <sheetView showZeros="0" tabSelected="1" view="pageBreakPreview" topLeftCell="E1669" zoomScale="70" zoomScaleNormal="85" zoomScaleSheetLayoutView="70" workbookViewId="0">
      <selection activeCell="L1714" sqref="L1714"/>
    </sheetView>
  </sheetViews>
  <sheetFormatPr defaultRowHeight="13.5"/>
  <cols>
    <col min="1" max="1" width="14" style="119" customWidth="1"/>
    <col min="2" max="2" width="20.5" style="119" customWidth="1"/>
    <col min="3" max="3" width="5.5" style="119" customWidth="1"/>
    <col min="4" max="8" width="22.375" style="119" customWidth="1"/>
    <col min="9" max="9" width="5.5" style="119" bestFit="1" customWidth="1"/>
    <col min="10" max="10" width="23.75" style="119" customWidth="1"/>
    <col min="11" max="11" width="5.5" style="119" bestFit="1" customWidth="1"/>
    <col min="12" max="12" width="23.75" style="119" customWidth="1"/>
    <col min="13" max="13" width="6.875" style="119" customWidth="1"/>
    <col min="14" max="14" width="4.25" style="119" customWidth="1"/>
    <col min="15" max="15" width="15.5" style="119" bestFit="1" customWidth="1"/>
    <col min="16" max="17" width="9" style="119"/>
    <col min="18" max="18" width="3.25" style="119" customWidth="1"/>
    <col min="19" max="19" width="15.5" style="119" bestFit="1" customWidth="1"/>
    <col min="20" max="21" width="9" style="119"/>
    <col min="22" max="22" width="11.375" style="119" bestFit="1" customWidth="1"/>
    <col min="23" max="23" width="10.75" style="119" customWidth="1"/>
    <col min="24" max="16384" width="9" style="119"/>
  </cols>
  <sheetData>
    <row r="2" spans="1:23" s="9" customFormat="1" ht="17.25">
      <c r="A2" s="9" t="s">
        <v>1238</v>
      </c>
      <c r="D2" s="1542" t="s">
        <v>1671</v>
      </c>
      <c r="E2" s="1542"/>
      <c r="F2" s="1542"/>
      <c r="G2" s="1542"/>
      <c r="H2" s="1542"/>
      <c r="I2" s="1542"/>
    </row>
    <row r="3" spans="1:23" s="9" customFormat="1" ht="15" customHeight="1" thickBot="1">
      <c r="A3" s="9" t="s">
        <v>1644</v>
      </c>
      <c r="J3" s="443"/>
      <c r="L3" s="443" t="s">
        <v>684</v>
      </c>
    </row>
    <row r="4" spans="1:23" ht="15" customHeight="1">
      <c r="A4" s="614" t="s">
        <v>185</v>
      </c>
      <c r="B4" s="573" t="s">
        <v>568</v>
      </c>
      <c r="C4" s="1469" t="s">
        <v>42</v>
      </c>
      <c r="D4" s="615" t="s">
        <v>67</v>
      </c>
      <c r="E4" s="607" t="s">
        <v>351</v>
      </c>
      <c r="F4" s="460" t="s">
        <v>70</v>
      </c>
      <c r="G4" s="460" t="s">
        <v>353</v>
      </c>
      <c r="H4" s="616" t="s">
        <v>39</v>
      </c>
      <c r="I4" s="1604" t="s">
        <v>42</v>
      </c>
      <c r="J4" s="385" t="s">
        <v>25</v>
      </c>
      <c r="K4" s="1609" t="s">
        <v>42</v>
      </c>
      <c r="L4" s="386" t="s">
        <v>73</v>
      </c>
    </row>
    <row r="5" spans="1:23" ht="42" customHeight="1">
      <c r="A5" s="1647" t="s">
        <v>569</v>
      </c>
      <c r="B5" s="234"/>
      <c r="C5" s="1470"/>
      <c r="D5" s="1655" t="s">
        <v>570</v>
      </c>
      <c r="E5" s="1656"/>
      <c r="F5" s="1656"/>
      <c r="G5" s="1656"/>
      <c r="H5" s="1657"/>
      <c r="I5" s="1605"/>
      <c r="J5" s="235"/>
      <c r="K5" s="1610"/>
      <c r="L5" s="248"/>
    </row>
    <row r="6" spans="1:23" ht="15" customHeight="1">
      <c r="A6" s="1647"/>
      <c r="B6" s="234"/>
      <c r="C6" s="167"/>
      <c r="D6" s="469"/>
      <c r="I6" s="165"/>
      <c r="K6" s="165"/>
      <c r="L6" s="136"/>
    </row>
    <row r="7" spans="1:23" ht="15" customHeight="1">
      <c r="A7" s="130"/>
      <c r="B7" s="234" t="s">
        <v>977</v>
      </c>
      <c r="C7" s="784" t="str">
        <f>IF(評定条件入力表!C23=評定条件入力表!C76,"○","")</f>
        <v/>
      </c>
      <c r="D7" s="378" t="s">
        <v>964</v>
      </c>
      <c r="E7" s="402"/>
      <c r="F7" s="402" t="s">
        <v>965</v>
      </c>
      <c r="I7" s="430"/>
      <c r="J7" s="1464" t="s">
        <v>621</v>
      </c>
      <c r="K7" s="430"/>
      <c r="L7" s="1465" t="s">
        <v>571</v>
      </c>
    </row>
    <row r="8" spans="1:23" ht="15" customHeight="1">
      <c r="A8" s="232"/>
      <c r="B8" s="220"/>
      <c r="C8" s="136"/>
      <c r="D8" s="1690"/>
      <c r="E8" s="1691"/>
      <c r="F8" s="795" t="str">
        <f>IF(C7="○",LOOKUP($D8,評定条件入力表!$C$39:$C$73,評定条件入力表!$H$39:$H$73),"")</f>
        <v/>
      </c>
      <c r="I8" s="196"/>
      <c r="J8" s="1464"/>
      <c r="K8" s="196"/>
      <c r="L8" s="1465"/>
      <c r="N8" s="172" t="s">
        <v>13</v>
      </c>
      <c r="O8" s="145" t="s">
        <v>13</v>
      </c>
      <c r="P8" s="172" t="s">
        <v>67</v>
      </c>
      <c r="R8" s="119" t="s">
        <v>255</v>
      </c>
    </row>
    <row r="9" spans="1:23" ht="15" customHeight="1">
      <c r="A9" s="130"/>
      <c r="B9" s="131"/>
      <c r="C9" s="136"/>
      <c r="D9" s="1690"/>
      <c r="E9" s="1691"/>
      <c r="F9" s="795" t="str">
        <f>IF(C7="○",LOOKUP($D9,評定条件入力表!$C$39:$C$73,評定条件入力表!$H$39:$H$73),"")</f>
        <v/>
      </c>
      <c r="I9" s="196"/>
      <c r="J9" s="1464"/>
      <c r="K9" s="196"/>
      <c r="L9" s="1465"/>
      <c r="N9" s="172" t="s">
        <v>47</v>
      </c>
      <c r="O9" s="145"/>
      <c r="P9" s="172" t="s">
        <v>70</v>
      </c>
    </row>
    <row r="10" spans="1:23" ht="15" customHeight="1">
      <c r="A10" s="130"/>
      <c r="B10" s="131"/>
      <c r="C10" s="136"/>
      <c r="D10" s="1690"/>
      <c r="E10" s="1691"/>
      <c r="F10" s="795" t="str">
        <f>IF(C7="○",LOOKUP($D10,評定条件入力表!$C$39:$C$73,評定条件入力表!$H$39:$H$73),"")</f>
        <v/>
      </c>
      <c r="I10" s="192"/>
      <c r="J10" s="1464"/>
      <c r="K10" s="196"/>
      <c r="L10" s="1465"/>
      <c r="N10" s="172"/>
      <c r="O10" s="173"/>
      <c r="P10" s="172" t="s">
        <v>71</v>
      </c>
      <c r="R10" s="165"/>
      <c r="S10" s="135"/>
      <c r="T10" s="1725" t="s">
        <v>600</v>
      </c>
      <c r="U10" s="1725"/>
      <c r="V10" s="1725"/>
      <c r="W10" s="1724" t="s">
        <v>601</v>
      </c>
    </row>
    <row r="11" spans="1:23" ht="15" customHeight="1">
      <c r="A11" s="130"/>
      <c r="B11" s="131"/>
      <c r="C11" s="136"/>
      <c r="D11" s="383"/>
      <c r="E11" s="9"/>
      <c r="F11" s="173" t="s">
        <v>1083</v>
      </c>
      <c r="I11" s="192"/>
      <c r="J11" s="1464"/>
      <c r="K11" s="196"/>
      <c r="L11" s="1465"/>
      <c r="P11" s="172" t="s">
        <v>72</v>
      </c>
      <c r="R11" s="471"/>
      <c r="S11" s="522"/>
      <c r="T11" s="172" t="s">
        <v>597</v>
      </c>
      <c r="U11" s="172" t="s">
        <v>598</v>
      </c>
      <c r="V11" s="172" t="s">
        <v>599</v>
      </c>
      <c r="W11" s="1725"/>
    </row>
    <row r="12" spans="1:23" ht="15" customHeight="1">
      <c r="A12" s="130"/>
      <c r="B12" s="131"/>
      <c r="C12" s="136"/>
      <c r="D12" s="1728"/>
      <c r="E12" s="1729"/>
      <c r="F12" s="521" t="e">
        <f>IF(D10="",AVERAGE(F8:F9),AVERAGE(F8:F10))</f>
        <v>#DIV/0!</v>
      </c>
      <c r="G12" s="119" t="s">
        <v>966</v>
      </c>
      <c r="I12" s="192"/>
      <c r="J12" s="1464"/>
      <c r="K12" s="196"/>
      <c r="L12" s="1465"/>
      <c r="P12" s="172"/>
      <c r="R12" s="1726" t="s">
        <v>113</v>
      </c>
      <c r="S12" s="191" t="s">
        <v>593</v>
      </c>
      <c r="T12" s="172" t="s">
        <v>602</v>
      </c>
      <c r="U12" s="172" t="s">
        <v>603</v>
      </c>
      <c r="V12" s="172" t="s">
        <v>70</v>
      </c>
      <c r="W12" s="172" t="s">
        <v>885</v>
      </c>
    </row>
    <row r="13" spans="1:23" ht="15" customHeight="1">
      <c r="A13" s="130"/>
      <c r="B13" s="131"/>
      <c r="C13" s="136"/>
      <c r="D13" s="337" t="s">
        <v>1084</v>
      </c>
      <c r="I13" s="192"/>
      <c r="J13" s="338"/>
      <c r="K13" s="134"/>
      <c r="L13" s="136"/>
      <c r="P13" s="172"/>
      <c r="R13" s="1726"/>
      <c r="S13" s="191" t="s">
        <v>594</v>
      </c>
      <c r="T13" s="172" t="s">
        <v>603</v>
      </c>
      <c r="U13" s="172" t="s">
        <v>70</v>
      </c>
      <c r="V13" s="172" t="s">
        <v>604</v>
      </c>
      <c r="W13" s="172" t="s">
        <v>605</v>
      </c>
    </row>
    <row r="14" spans="1:23" ht="15" customHeight="1">
      <c r="A14" s="130"/>
      <c r="B14" s="131"/>
      <c r="C14" s="136"/>
      <c r="D14" s="337"/>
      <c r="I14" s="134"/>
      <c r="K14" s="134"/>
      <c r="L14" s="136"/>
      <c r="P14" s="172"/>
      <c r="R14" s="1726"/>
      <c r="S14" s="191" t="s">
        <v>595</v>
      </c>
      <c r="T14" s="172" t="s">
        <v>606</v>
      </c>
      <c r="U14" s="172" t="s">
        <v>605</v>
      </c>
      <c r="V14" s="172" t="s">
        <v>71</v>
      </c>
      <c r="W14" s="172" t="s">
        <v>607</v>
      </c>
    </row>
    <row r="15" spans="1:23" ht="15" customHeight="1">
      <c r="A15" s="130"/>
      <c r="B15" s="131"/>
      <c r="C15" s="136"/>
      <c r="D15" s="337"/>
      <c r="I15" s="134"/>
      <c r="K15" s="134"/>
      <c r="L15" s="136"/>
      <c r="P15" s="172" t="s">
        <v>73</v>
      </c>
      <c r="R15" s="1726"/>
      <c r="S15" s="191" t="s">
        <v>596</v>
      </c>
      <c r="T15" s="172" t="s">
        <v>605</v>
      </c>
      <c r="U15" s="172" t="s">
        <v>71</v>
      </c>
      <c r="V15" s="172" t="s">
        <v>71</v>
      </c>
      <c r="W15" s="172" t="s">
        <v>71</v>
      </c>
    </row>
    <row r="16" spans="1:23" ht="15" customHeight="1">
      <c r="A16" s="130"/>
      <c r="B16" s="131"/>
      <c r="C16" s="136"/>
      <c r="D16" s="337"/>
      <c r="I16" s="134"/>
      <c r="K16" s="134"/>
      <c r="L16" s="136"/>
      <c r="P16" s="191"/>
      <c r="R16" s="1727" t="s">
        <v>887</v>
      </c>
      <c r="S16" s="1727"/>
      <c r="T16" s="1727"/>
      <c r="U16" s="1727"/>
      <c r="V16" s="1727"/>
      <c r="W16" s="1727"/>
    </row>
    <row r="17" spans="1:18" ht="15" customHeight="1">
      <c r="A17" s="130"/>
      <c r="B17" s="131"/>
      <c r="C17" s="136"/>
      <c r="D17" s="337"/>
      <c r="I17" s="134"/>
      <c r="K17" s="134"/>
      <c r="L17" s="136"/>
      <c r="R17" s="119" t="s">
        <v>886</v>
      </c>
    </row>
    <row r="18" spans="1:18" ht="15" customHeight="1" thickBot="1">
      <c r="A18" s="130"/>
      <c r="B18" s="131"/>
      <c r="C18" s="136"/>
      <c r="D18" s="337"/>
      <c r="I18" s="296"/>
      <c r="K18" s="134"/>
      <c r="L18" s="136"/>
    </row>
    <row r="19" spans="1:18" ht="15" customHeight="1" thickTop="1">
      <c r="A19" s="130"/>
      <c r="B19" s="131"/>
      <c r="C19" s="136"/>
      <c r="D19" s="337"/>
      <c r="I19" s="1565" t="s">
        <v>971</v>
      </c>
      <c r="J19" s="1567"/>
      <c r="L19" s="136"/>
    </row>
    <row r="20" spans="1:18" ht="15" customHeight="1">
      <c r="A20" s="130"/>
      <c r="B20" s="131"/>
      <c r="C20" s="136"/>
      <c r="D20" s="337"/>
      <c r="I20" s="575"/>
      <c r="J20" s="365" t="s">
        <v>972</v>
      </c>
      <c r="K20" s="134"/>
      <c r="L20" s="136"/>
    </row>
    <row r="21" spans="1:18" ht="15" customHeight="1">
      <c r="A21" s="130"/>
      <c r="B21" s="131"/>
      <c r="C21" s="136"/>
      <c r="D21" s="337"/>
      <c r="I21" s="575"/>
      <c r="J21" s="365" t="s">
        <v>973</v>
      </c>
      <c r="K21" s="134"/>
      <c r="L21" s="206"/>
    </row>
    <row r="22" spans="1:18" ht="15" customHeight="1">
      <c r="A22" s="130"/>
      <c r="B22" s="131"/>
      <c r="C22" s="136"/>
      <c r="D22" s="337"/>
      <c r="I22" s="575"/>
      <c r="J22" s="365" t="s">
        <v>974</v>
      </c>
      <c r="K22" s="134"/>
      <c r="L22" s="206"/>
    </row>
    <row r="23" spans="1:18" ht="15" customHeight="1" thickBot="1">
      <c r="A23" s="130"/>
      <c r="B23" s="131"/>
      <c r="C23" s="136"/>
      <c r="D23" s="1658"/>
      <c r="E23" s="1659"/>
      <c r="F23" s="1659"/>
      <c r="G23" s="1659"/>
      <c r="H23" s="1660"/>
      <c r="I23" s="577"/>
      <c r="J23" s="367" t="s">
        <v>975</v>
      </c>
      <c r="K23" s="134"/>
      <c r="L23" s="496"/>
    </row>
    <row r="24" spans="1:18" ht="15" customHeight="1" thickTop="1">
      <c r="A24" s="130"/>
      <c r="B24" s="131"/>
      <c r="C24" s="136"/>
      <c r="D24" s="173"/>
      <c r="E24" s="173"/>
      <c r="F24" s="173"/>
      <c r="G24" s="173"/>
      <c r="H24" s="523"/>
      <c r="I24" s="197"/>
      <c r="K24" s="134"/>
      <c r="L24" s="136"/>
    </row>
    <row r="25" spans="1:18" ht="15" customHeight="1">
      <c r="A25" s="130"/>
      <c r="B25" s="133"/>
      <c r="C25" s="325"/>
      <c r="D25" s="221"/>
      <c r="E25" s="173"/>
      <c r="F25" s="173"/>
      <c r="G25" s="173"/>
      <c r="I25" s="134"/>
      <c r="J25" s="147"/>
      <c r="L25" s="136"/>
    </row>
    <row r="26" spans="1:18" ht="15" customHeight="1">
      <c r="A26" s="130"/>
      <c r="B26" s="187" t="s">
        <v>1081</v>
      </c>
      <c r="C26" s="341" t="str">
        <f>IF(C7="","",IF(C7="○",F12))</f>
        <v/>
      </c>
      <c r="D26" s="221"/>
      <c r="E26" s="173"/>
      <c r="F26" s="173"/>
      <c r="I26" s="134"/>
      <c r="J26" s="147"/>
      <c r="L26" s="136"/>
    </row>
    <row r="27" spans="1:18" ht="15" customHeight="1">
      <c r="A27" s="130"/>
      <c r="B27" s="187"/>
      <c r="C27" s="247" t="str">
        <f>IF(C26="","",IF(C26&lt;0.6,"c",IF(C26&lt;0.75,"b",IF(C26&lt;0.9,"a'",IF(C26&gt;=0.9,"a","")))))</f>
        <v/>
      </c>
      <c r="D27" s="133"/>
      <c r="F27" s="173"/>
      <c r="I27" s="134"/>
      <c r="J27" s="147"/>
      <c r="L27" s="136"/>
    </row>
    <row r="28" spans="1:18" ht="15" customHeight="1">
      <c r="A28" s="130"/>
      <c r="B28" s="187"/>
      <c r="C28" s="153"/>
      <c r="D28" s="337"/>
      <c r="E28" s="501"/>
      <c r="F28" s="501"/>
      <c r="G28" s="501"/>
      <c r="I28" s="134"/>
      <c r="J28" s="147"/>
      <c r="L28" s="136"/>
    </row>
    <row r="29" spans="1:18" ht="15" customHeight="1">
      <c r="A29" s="130"/>
      <c r="B29" s="144" t="s">
        <v>6</v>
      </c>
      <c r="C29" s="244" t="str">
        <f>IF(OR(K7="○",K13="○"),"e",IF(OR(I7="○"),"d",N31))</f>
        <v/>
      </c>
      <c r="D29" s="501" t="s">
        <v>609</v>
      </c>
      <c r="E29" s="173"/>
      <c r="F29" s="173"/>
      <c r="I29" s="134"/>
      <c r="K29" s="134"/>
      <c r="L29" s="136"/>
      <c r="N29" s="524"/>
    </row>
    <row r="30" spans="1:18" ht="15" customHeight="1" thickBot="1">
      <c r="A30" s="170"/>
      <c r="B30" s="171"/>
      <c r="C30" s="161"/>
      <c r="D30" s="157"/>
      <c r="E30" s="158"/>
      <c r="F30" s="158"/>
      <c r="G30" s="158"/>
      <c r="H30" s="158"/>
      <c r="I30" s="159"/>
      <c r="J30" s="158"/>
      <c r="K30" s="159"/>
      <c r="L30" s="161"/>
    </row>
    <row r="31" spans="1:18" ht="15" customHeight="1">
      <c r="A31" s="219"/>
      <c r="N31" s="525" t="str">
        <f>IF(AND(I20="○",C27="a"),"a",IF(AND(I21="○",C27="a"),"a'",IF(AND(I22="○",C27="a"),"b",IF(AND(I23="○",C27="a"),"b",IF(AND(I20="○",C27="a'"),"a'",IF(AND(I21="○",C27="a'"),"b",IF(AND(I22="○",C27="a'"),"b'",IF(AND(I23="○",C27="a'"),"b'",IF(AND(I20="○",C27="b"),"b",IF(AND(I21="○",C27="b"),"b'",IF(AND(I22="○",C27="b"),"c",IF(AND(I23="○",C27="b"),"c",IF(AND(I20="○",C27="c"),"b'",IF(AND(I21="○",C27="c"),"c",IF(AND(I22="○",C27="c"),"c",IF(AND(I23="○",C27="c"),"c",""))))))))))))))))</f>
        <v/>
      </c>
    </row>
    <row r="32" spans="1:18" ht="15" customHeight="1" thickBot="1">
      <c r="A32" s="9" t="s">
        <v>1652</v>
      </c>
    </row>
    <row r="33" spans="1:19" ht="15" customHeight="1">
      <c r="A33" s="1696" t="s">
        <v>1647</v>
      </c>
      <c r="B33" s="1698" t="s">
        <v>568</v>
      </c>
      <c r="C33" s="1469" t="s">
        <v>42</v>
      </c>
      <c r="D33" s="473" t="s">
        <v>67</v>
      </c>
      <c r="E33" s="474" t="s">
        <v>351</v>
      </c>
      <c r="F33" s="475" t="s">
        <v>70</v>
      </c>
      <c r="G33" s="475" t="s">
        <v>353</v>
      </c>
      <c r="H33" s="476" t="s">
        <v>39</v>
      </c>
      <c r="I33" s="1629" t="s">
        <v>25</v>
      </c>
      <c r="J33" s="1630"/>
    </row>
    <row r="34" spans="1:19" ht="15" customHeight="1">
      <c r="A34" s="1697"/>
      <c r="B34" s="1699"/>
      <c r="C34" s="1470"/>
      <c r="D34" s="436" t="s">
        <v>354</v>
      </c>
      <c r="E34" s="477" t="s">
        <v>355</v>
      </c>
      <c r="F34" s="478" t="s">
        <v>356</v>
      </c>
      <c r="G34" s="478" t="s">
        <v>357</v>
      </c>
      <c r="H34" s="479" t="s">
        <v>358</v>
      </c>
      <c r="I34" s="1627" t="s">
        <v>361</v>
      </c>
      <c r="J34" s="1628"/>
    </row>
    <row r="35" spans="1:19" ht="15" customHeight="1" thickBot="1">
      <c r="A35" s="1646" t="s">
        <v>1642</v>
      </c>
      <c r="B35" s="1694" t="s">
        <v>977</v>
      </c>
      <c r="C35" s="167"/>
      <c r="D35" s="469"/>
      <c r="H35" s="182"/>
      <c r="I35" s="182"/>
      <c r="J35" s="166"/>
    </row>
    <row r="36" spans="1:19" ht="15" customHeight="1" thickTop="1">
      <c r="A36" s="1647"/>
      <c r="B36" s="1496"/>
      <c r="C36" s="784" t="str">
        <f>IF(評定条件入力表!C24=評定条件入力表!C76,"○","")</f>
        <v/>
      </c>
      <c r="D36" s="221" t="s">
        <v>964</v>
      </c>
      <c r="E36" s="173"/>
      <c r="F36" s="173" t="s">
        <v>965</v>
      </c>
      <c r="H36" s="369" t="s">
        <v>255</v>
      </c>
      <c r="I36" s="499"/>
      <c r="J36" s="500"/>
      <c r="K36" s="205"/>
      <c r="N36" s="119" t="s">
        <v>967</v>
      </c>
      <c r="O36" s="526" t="s">
        <v>968</v>
      </c>
      <c r="P36" s="151"/>
      <c r="Q36" s="151"/>
      <c r="R36" s="151"/>
      <c r="S36" s="146"/>
    </row>
    <row r="37" spans="1:19" ht="15" customHeight="1">
      <c r="A37" s="1647"/>
      <c r="B37" s="1496"/>
      <c r="C37" s="136"/>
      <c r="D37" s="1690"/>
      <c r="E37" s="1691"/>
      <c r="F37" s="795" t="str">
        <f>IF(C36="○",LOOKUP($D37,評定条件入力表!$C$77:$C$112,評定条件入力表!$G$77:$G$112),"")</f>
        <v/>
      </c>
      <c r="H37" s="364" t="s">
        <v>1035</v>
      </c>
      <c r="I37" s="501"/>
      <c r="J37" s="509"/>
      <c r="K37" s="205"/>
      <c r="O37" s="527" t="s">
        <v>969</v>
      </c>
      <c r="S37" s="148"/>
    </row>
    <row r="38" spans="1:19" ht="15" customHeight="1" thickBot="1">
      <c r="A38" s="514" t="s">
        <v>180</v>
      </c>
      <c r="B38" s="133"/>
      <c r="C38" s="150"/>
      <c r="D38" s="1690"/>
      <c r="E38" s="1691"/>
      <c r="F38" s="795" t="str">
        <f>IF(C36="○",LOOKUP($D38,評定条件入力表!$C$77:$C$112,評定条件入力表!$G$77:$G$112),"")</f>
        <v/>
      </c>
      <c r="H38" s="364" t="s">
        <v>616</v>
      </c>
      <c r="I38" s="501"/>
      <c r="J38" s="509"/>
      <c r="K38" s="205"/>
      <c r="O38" s="528" t="s">
        <v>970</v>
      </c>
      <c r="P38" s="154"/>
      <c r="Q38" s="154"/>
      <c r="R38" s="154"/>
      <c r="S38" s="149"/>
    </row>
    <row r="39" spans="1:19" ht="15" customHeight="1" thickTop="1">
      <c r="A39" s="514"/>
      <c r="B39" s="221"/>
      <c r="C39" s="150"/>
      <c r="D39" s="1690"/>
      <c r="E39" s="1691"/>
      <c r="F39" s="795" t="str">
        <f>IF(C36="○",LOOKUP($D39,評定条件入力表!$C$77:$C$112,評定条件入力表!$G$77:$G$112),"")</f>
        <v/>
      </c>
      <c r="H39" s="364" t="s">
        <v>617</v>
      </c>
      <c r="I39" s="501"/>
      <c r="J39" s="509"/>
      <c r="K39" s="205"/>
    </row>
    <row r="40" spans="1:19" ht="15" customHeight="1">
      <c r="A40" s="514"/>
      <c r="B40" s="186"/>
      <c r="C40" s="150"/>
      <c r="D40" s="337"/>
      <c r="F40" s="173" t="s">
        <v>1083</v>
      </c>
      <c r="H40" s="364" t="s">
        <v>618</v>
      </c>
      <c r="I40" s="501"/>
      <c r="J40" s="509"/>
    </row>
    <row r="41" spans="1:19" ht="15" customHeight="1">
      <c r="A41" s="514"/>
      <c r="B41" s="221"/>
      <c r="C41" s="150"/>
      <c r="D41" s="1728"/>
      <c r="E41" s="1729"/>
      <c r="F41" s="521" t="e">
        <f>IF(D39="",AVERAGE(F37:F38),AVERAGE(F37:F39))</f>
        <v>#DIV/0!</v>
      </c>
      <c r="G41" s="119" t="s">
        <v>966</v>
      </c>
      <c r="H41" s="364" t="s">
        <v>619</v>
      </c>
      <c r="I41" s="501"/>
      <c r="J41" s="509"/>
    </row>
    <row r="42" spans="1:19" ht="15" customHeight="1" thickBot="1">
      <c r="A42" s="514"/>
      <c r="B42" s="221"/>
      <c r="C42" s="150"/>
      <c r="D42" s="337"/>
      <c r="H42" s="373" t="s">
        <v>620</v>
      </c>
      <c r="I42" s="510"/>
      <c r="J42" s="511"/>
    </row>
    <row r="43" spans="1:19" ht="15" customHeight="1" thickTop="1">
      <c r="A43" s="514"/>
      <c r="B43" s="221"/>
      <c r="C43" s="471"/>
      <c r="D43" s="337"/>
      <c r="H43" s="501"/>
      <c r="I43" s="501"/>
      <c r="J43" s="284"/>
    </row>
    <row r="44" spans="1:19" ht="15" customHeight="1">
      <c r="A44" s="130"/>
      <c r="B44" s="187" t="s">
        <v>6</v>
      </c>
      <c r="C44" s="153" t="str">
        <f>IF(C36="","",IF(F41&lt;=0.1,"d",IF(F41&lt;=0.25,"c",IF(F41&lt;=0.45,"b'",IF(F41&lt;=0.65,"b",IF(F41&lt;=0.8,"a'",IF(F41&gt;0.8,"a","")))))))</f>
        <v/>
      </c>
      <c r="D44" s="221"/>
      <c r="E44" s="173"/>
      <c r="F44" s="173"/>
      <c r="G44" s="173"/>
      <c r="J44" s="136"/>
    </row>
    <row r="45" spans="1:19" ht="15" customHeight="1" thickBot="1">
      <c r="A45" s="170"/>
      <c r="B45" s="171"/>
      <c r="C45" s="161"/>
      <c r="D45" s="157"/>
      <c r="E45" s="158"/>
      <c r="F45" s="158"/>
      <c r="G45" s="158"/>
      <c r="H45" s="158"/>
      <c r="I45" s="158"/>
      <c r="J45" s="161"/>
    </row>
    <row r="46" spans="1:19" ht="15" customHeight="1"/>
    <row r="47" spans="1:19" s="9" customFormat="1" ht="17.25">
      <c r="A47" s="9" t="s">
        <v>1239</v>
      </c>
      <c r="D47" s="1542" t="s">
        <v>1672</v>
      </c>
      <c r="E47" s="1542"/>
      <c r="F47" s="1542"/>
      <c r="G47" s="1542"/>
      <c r="H47" s="1542"/>
      <c r="I47" s="628"/>
    </row>
    <row r="48" spans="1:19" s="9" customFormat="1" ht="15" customHeight="1" thickBot="1">
      <c r="A48" s="9" t="s">
        <v>1643</v>
      </c>
      <c r="J48" s="443"/>
      <c r="L48" s="443" t="s">
        <v>684</v>
      </c>
    </row>
    <row r="49" spans="1:12" ht="15" customHeight="1">
      <c r="A49" s="226" t="s">
        <v>185</v>
      </c>
      <c r="B49" s="227" t="s">
        <v>568</v>
      </c>
      <c r="C49" s="1469" t="s">
        <v>42</v>
      </c>
      <c r="D49" s="517" t="s">
        <v>187</v>
      </c>
      <c r="E49" s="518" t="s">
        <v>351</v>
      </c>
      <c r="F49" s="519" t="s">
        <v>352</v>
      </c>
      <c r="G49" s="519" t="s">
        <v>353</v>
      </c>
      <c r="H49" s="520" t="s">
        <v>39</v>
      </c>
      <c r="I49" s="1604" t="s">
        <v>42</v>
      </c>
      <c r="J49" s="224" t="s">
        <v>228</v>
      </c>
      <c r="K49" s="1609" t="s">
        <v>42</v>
      </c>
      <c r="L49" s="225" t="s">
        <v>73</v>
      </c>
    </row>
    <row r="50" spans="1:12" ht="42" customHeight="1">
      <c r="A50" s="1647" t="s">
        <v>569</v>
      </c>
      <c r="B50" s="1694" t="s">
        <v>978</v>
      </c>
      <c r="C50" s="1470"/>
      <c r="D50" s="1655" t="s">
        <v>570</v>
      </c>
      <c r="E50" s="1656"/>
      <c r="F50" s="1656"/>
      <c r="G50" s="1656"/>
      <c r="H50" s="1657"/>
      <c r="I50" s="1605"/>
      <c r="J50" s="235"/>
      <c r="K50" s="1610"/>
      <c r="L50" s="248"/>
    </row>
    <row r="51" spans="1:12" ht="15.75" customHeight="1">
      <c r="A51" s="1647"/>
      <c r="B51" s="1496"/>
      <c r="C51" s="136"/>
      <c r="D51" s="357" t="s">
        <v>359</v>
      </c>
      <c r="E51" s="9"/>
      <c r="F51" s="9"/>
      <c r="G51" s="9"/>
      <c r="H51" s="9"/>
      <c r="I51" s="437"/>
      <c r="J51" s="9"/>
      <c r="K51" s="437"/>
      <c r="L51" s="417"/>
    </row>
    <row r="52" spans="1:12" ht="28.5" customHeight="1">
      <c r="A52" s="130"/>
      <c r="B52" s="1496"/>
      <c r="C52" s="138"/>
      <c r="D52" s="1460" t="s">
        <v>572</v>
      </c>
      <c r="E52" s="1461"/>
      <c r="F52" s="1461"/>
      <c r="G52" s="1461"/>
      <c r="H52" s="1487"/>
      <c r="I52" s="430"/>
      <c r="J52" s="1486" t="s">
        <v>621</v>
      </c>
      <c r="K52" s="430"/>
      <c r="L52" s="1465" t="s">
        <v>571</v>
      </c>
    </row>
    <row r="53" spans="1:12" ht="15" customHeight="1">
      <c r="A53" s="232"/>
      <c r="B53" s="220"/>
      <c r="C53" s="138"/>
      <c r="D53" s="1462" t="s">
        <v>573</v>
      </c>
      <c r="E53" s="1463"/>
      <c r="F53" s="1463"/>
      <c r="G53" s="1463"/>
      <c r="H53" s="1484"/>
      <c r="I53" s="431"/>
      <c r="J53" s="1486"/>
      <c r="K53" s="431"/>
      <c r="L53" s="1465"/>
    </row>
    <row r="54" spans="1:12" ht="15" customHeight="1">
      <c r="A54" s="130"/>
      <c r="B54" s="131"/>
      <c r="C54" s="138"/>
      <c r="D54" s="1462" t="s">
        <v>574</v>
      </c>
      <c r="E54" s="1463"/>
      <c r="F54" s="1463"/>
      <c r="G54" s="1463"/>
      <c r="H54" s="1484"/>
      <c r="I54" s="431"/>
      <c r="J54" s="1486"/>
      <c r="K54" s="431"/>
      <c r="L54" s="1465"/>
    </row>
    <row r="55" spans="1:12" ht="28.5" customHeight="1" thickBot="1">
      <c r="A55" s="130"/>
      <c r="B55" s="131"/>
      <c r="C55" s="138"/>
      <c r="D55" s="1460" t="s">
        <v>1082</v>
      </c>
      <c r="E55" s="1461"/>
      <c r="F55" s="1461"/>
      <c r="G55" s="1461"/>
      <c r="H55" s="1487"/>
      <c r="I55" s="192"/>
      <c r="J55" s="1486"/>
      <c r="K55" s="431"/>
      <c r="L55" s="1465"/>
    </row>
    <row r="56" spans="1:12" ht="15" customHeight="1" thickTop="1">
      <c r="A56" s="130"/>
      <c r="B56" s="131"/>
      <c r="C56" s="138"/>
      <c r="D56" s="1462" t="s">
        <v>575</v>
      </c>
      <c r="E56" s="1463"/>
      <c r="F56" s="1463"/>
      <c r="G56" s="1463"/>
      <c r="H56" s="1652"/>
      <c r="I56" s="1565" t="s">
        <v>584</v>
      </c>
      <c r="J56" s="1567"/>
      <c r="K56" s="9"/>
      <c r="L56" s="1465"/>
    </row>
    <row r="57" spans="1:12" ht="15" customHeight="1">
      <c r="A57" s="130"/>
      <c r="B57" s="131"/>
      <c r="C57" s="138"/>
      <c r="D57" s="1462" t="s">
        <v>576</v>
      </c>
      <c r="E57" s="1463"/>
      <c r="F57" s="1463"/>
      <c r="G57" s="1463"/>
      <c r="H57" s="1652"/>
      <c r="I57" s="575"/>
      <c r="J57" s="365" t="str">
        <f>Sheet1!C3</f>
        <v>ばらつきが50%以下</v>
      </c>
      <c r="K57" s="9"/>
      <c r="L57" s="600"/>
    </row>
    <row r="58" spans="1:12" ht="15" customHeight="1">
      <c r="A58" s="130"/>
      <c r="B58" s="131"/>
      <c r="C58" s="138"/>
      <c r="D58" s="1462" t="s">
        <v>577</v>
      </c>
      <c r="E58" s="1463"/>
      <c r="F58" s="1463"/>
      <c r="G58" s="1463"/>
      <c r="H58" s="1652"/>
      <c r="I58" s="575"/>
      <c r="J58" s="365" t="str">
        <f>Sheet1!C4</f>
        <v>ばらつきが80%以下</v>
      </c>
      <c r="K58" s="9"/>
      <c r="L58" s="600"/>
    </row>
    <row r="59" spans="1:12" ht="15" customHeight="1">
      <c r="A59" s="130"/>
      <c r="B59" s="131"/>
      <c r="C59" s="138"/>
      <c r="D59" s="1462" t="s">
        <v>578</v>
      </c>
      <c r="E59" s="1463"/>
      <c r="F59" s="1463"/>
      <c r="G59" s="1463"/>
      <c r="H59" s="1652"/>
      <c r="I59" s="575"/>
      <c r="J59" s="365" t="str">
        <f>Sheet1!C5</f>
        <v>ばらつきが80%を超える</v>
      </c>
      <c r="K59" s="9"/>
      <c r="L59" s="600"/>
    </row>
    <row r="60" spans="1:12" ht="15" customHeight="1" thickBot="1">
      <c r="A60" s="130"/>
      <c r="B60" s="131"/>
      <c r="C60" s="138"/>
      <c r="D60" s="1462" t="s">
        <v>579</v>
      </c>
      <c r="E60" s="1463"/>
      <c r="F60" s="1463"/>
      <c r="G60" s="1463"/>
      <c r="H60" s="1652"/>
      <c r="I60" s="577"/>
      <c r="J60" s="367" t="str">
        <f>Sheet1!C6</f>
        <v>ばらつきで判断不可能</v>
      </c>
      <c r="K60" s="9"/>
      <c r="L60" s="600"/>
    </row>
    <row r="61" spans="1:12" ht="15" customHeight="1" thickTop="1">
      <c r="A61" s="130"/>
      <c r="B61" s="131"/>
      <c r="C61" s="138"/>
      <c r="D61" s="1462" t="s">
        <v>580</v>
      </c>
      <c r="E61" s="1463"/>
      <c r="F61" s="1463"/>
      <c r="G61" s="1463"/>
      <c r="H61" s="1484"/>
      <c r="I61" s="396"/>
      <c r="J61" s="9"/>
      <c r="K61" s="396"/>
      <c r="L61" s="600"/>
    </row>
    <row r="62" spans="1:12" ht="15" customHeight="1">
      <c r="A62" s="130"/>
      <c r="B62" s="131"/>
      <c r="C62" s="138"/>
      <c r="D62" s="1462" t="s">
        <v>581</v>
      </c>
      <c r="E62" s="1463"/>
      <c r="F62" s="1463"/>
      <c r="G62" s="1463"/>
      <c r="H62" s="1484"/>
      <c r="I62" s="396"/>
      <c r="J62" s="9"/>
      <c r="K62" s="396"/>
      <c r="L62" s="600"/>
    </row>
    <row r="63" spans="1:12" ht="15" customHeight="1">
      <c r="A63" s="130"/>
      <c r="B63" s="131"/>
      <c r="C63" s="138"/>
      <c r="D63" s="1462" t="s">
        <v>582</v>
      </c>
      <c r="E63" s="1463"/>
      <c r="F63" s="1463"/>
      <c r="G63" s="1463"/>
      <c r="H63" s="1484"/>
      <c r="I63" s="396"/>
      <c r="J63" s="9"/>
      <c r="K63" s="396"/>
      <c r="L63" s="600"/>
    </row>
    <row r="64" spans="1:12" ht="15" customHeight="1">
      <c r="A64" s="130"/>
      <c r="B64" s="131"/>
      <c r="C64" s="138"/>
      <c r="D64" s="1462" t="s">
        <v>1414</v>
      </c>
      <c r="E64" s="1463"/>
      <c r="F64" s="1463"/>
      <c r="G64" s="1463"/>
      <c r="H64" s="1484"/>
      <c r="I64" s="396"/>
      <c r="J64" s="9"/>
      <c r="K64" s="396"/>
      <c r="L64" s="600"/>
    </row>
    <row r="65" spans="1:14" ht="15" customHeight="1">
      <c r="A65" s="130"/>
      <c r="B65" s="131"/>
      <c r="C65" s="138"/>
      <c r="D65" s="1466" t="s">
        <v>583</v>
      </c>
      <c r="E65" s="1467"/>
      <c r="F65" s="1467"/>
      <c r="G65" s="1467"/>
      <c r="H65" s="1468"/>
      <c r="I65" s="432"/>
      <c r="J65" s="9"/>
      <c r="K65" s="396"/>
      <c r="L65" s="417"/>
    </row>
    <row r="66" spans="1:14" ht="15" customHeight="1">
      <c r="A66" s="130"/>
      <c r="B66" s="133"/>
      <c r="C66" s="167"/>
      <c r="I66" s="197"/>
      <c r="K66" s="134"/>
      <c r="L66" s="136"/>
    </row>
    <row r="67" spans="1:14" ht="15" customHeight="1">
      <c r="A67" s="130"/>
      <c r="B67" s="184" t="s">
        <v>49</v>
      </c>
      <c r="C67" s="145" t="str">
        <f>IF(AND(C68="",COUNTIF(C52:C65,"○")=0),"",COUNTIF(C52:C65,"○"))</f>
        <v/>
      </c>
      <c r="D67" s="383"/>
      <c r="E67" s="9"/>
      <c r="F67" s="9"/>
      <c r="G67" s="173"/>
      <c r="H67" s="173"/>
      <c r="I67" s="197"/>
      <c r="K67" s="134"/>
      <c r="L67" s="136"/>
    </row>
    <row r="68" spans="1:14" ht="15" customHeight="1">
      <c r="A68" s="130"/>
      <c r="B68" s="184" t="s">
        <v>50</v>
      </c>
      <c r="C68" s="145" t="str">
        <f>IF(COUNTIF(C52:C65,"×")=0,"",COUNTIF(C52:C65,"×"))</f>
        <v/>
      </c>
      <c r="D68" s="383"/>
      <c r="E68" s="9"/>
      <c r="F68" s="9"/>
      <c r="G68" s="173"/>
      <c r="H68" s="173"/>
      <c r="I68" s="197"/>
      <c r="K68" s="134"/>
      <c r="L68" s="136"/>
    </row>
    <row r="69" spans="1:14" ht="15" customHeight="1">
      <c r="A69" s="130"/>
      <c r="B69" s="184" t="s">
        <v>51</v>
      </c>
      <c r="C69" s="201"/>
      <c r="D69" s="383"/>
      <c r="E69" s="9"/>
      <c r="F69" s="9"/>
      <c r="I69" s="134"/>
      <c r="K69" s="134"/>
      <c r="L69" s="136"/>
    </row>
    <row r="70" spans="1:14" ht="15" customHeight="1" thickBot="1">
      <c r="A70" s="130"/>
      <c r="B70" s="133"/>
      <c r="C70" s="145"/>
      <c r="D70" s="544"/>
      <c r="E70" s="374"/>
      <c r="F70" s="374"/>
      <c r="G70" s="154"/>
      <c r="I70" s="134"/>
      <c r="K70" s="134"/>
      <c r="L70" s="136"/>
    </row>
    <row r="71" spans="1:14" ht="15" customHeight="1" thickTop="1">
      <c r="A71" s="130"/>
      <c r="B71" s="187" t="s">
        <v>52</v>
      </c>
      <c r="C71" s="145" t="str">
        <f>C67</f>
        <v/>
      </c>
      <c r="D71" s="369" t="s">
        <v>1111</v>
      </c>
      <c r="E71" s="370"/>
      <c r="F71" s="370"/>
      <c r="G71" s="543"/>
      <c r="I71" s="134"/>
      <c r="K71" s="134"/>
      <c r="L71" s="136"/>
    </row>
    <row r="72" spans="1:14" ht="15" customHeight="1">
      <c r="A72" s="130"/>
      <c r="B72" s="187" t="s">
        <v>53</v>
      </c>
      <c r="C72" s="145" t="str">
        <f>IF(SUM(C67:C68)=0,"",SUM(C67:C68))</f>
        <v/>
      </c>
      <c r="D72" s="364" t="s">
        <v>1118</v>
      </c>
      <c r="E72" s="9"/>
      <c r="F72" s="9"/>
      <c r="G72" s="543"/>
      <c r="I72" s="134"/>
      <c r="K72" s="134"/>
      <c r="L72" s="136"/>
    </row>
    <row r="73" spans="1:14" ht="15" customHeight="1">
      <c r="A73" s="130"/>
      <c r="B73" s="187" t="s">
        <v>54</v>
      </c>
      <c r="C73" s="152" t="str">
        <f>IF(ISERROR(C71/C72)=TRUE,"",ROUNDDOWN(C71/C72,2))</f>
        <v/>
      </c>
      <c r="D73" s="364" t="s">
        <v>1108</v>
      </c>
      <c r="E73" s="9"/>
      <c r="F73" s="9"/>
      <c r="G73" s="148"/>
      <c r="I73" s="134"/>
      <c r="K73" s="134"/>
      <c r="L73" s="136"/>
    </row>
    <row r="74" spans="1:14" ht="15" customHeight="1" thickBot="1">
      <c r="A74" s="130"/>
      <c r="B74" s="187"/>
      <c r="C74" s="247" t="str">
        <f>IF(C73="","",IF(C72&lt;=2,"c",IF(C73&lt;0.6,"c",IF(C73&lt;0.75,"b",IF(C73&lt;0.9,"a'",IF(C73&gt;=0.9,"a",""))))))</f>
        <v/>
      </c>
      <c r="D74" s="373" t="s">
        <v>1119</v>
      </c>
      <c r="E74" s="374"/>
      <c r="F74" s="374"/>
      <c r="G74" s="149"/>
      <c r="I74" s="134"/>
      <c r="K74" s="134"/>
      <c r="L74" s="136"/>
    </row>
    <row r="75" spans="1:14" ht="15" customHeight="1" thickTop="1">
      <c r="A75" s="130"/>
      <c r="B75" s="187"/>
      <c r="C75" s="243"/>
      <c r="D75" s="501"/>
      <c r="E75" s="501"/>
      <c r="F75" s="501"/>
      <c r="G75" s="501"/>
      <c r="I75" s="134"/>
      <c r="K75" s="134"/>
      <c r="L75" s="136"/>
    </row>
    <row r="76" spans="1:14" ht="15" customHeight="1">
      <c r="A76" s="130"/>
      <c r="B76" s="144" t="s">
        <v>18</v>
      </c>
      <c r="C76" s="244" t="str">
        <f>IF(OR(K52="○"),"e",IF(OR(I52="○"),"d",N78))</f>
        <v/>
      </c>
      <c r="D76" s="501" t="s">
        <v>609</v>
      </c>
      <c r="E76" s="173"/>
      <c r="F76" s="173"/>
      <c r="I76" s="134"/>
      <c r="K76" s="134"/>
      <c r="L76" s="136"/>
    </row>
    <row r="77" spans="1:14" ht="15" customHeight="1" thickBot="1">
      <c r="A77" s="170"/>
      <c r="B77" s="171"/>
      <c r="C77" s="161"/>
      <c r="D77" s="157"/>
      <c r="E77" s="158"/>
      <c r="F77" s="158"/>
      <c r="G77" s="158"/>
      <c r="H77" s="158"/>
      <c r="I77" s="159"/>
      <c r="J77" s="158"/>
      <c r="K77" s="159"/>
      <c r="L77" s="161"/>
    </row>
    <row r="78" spans="1:14" ht="15" customHeight="1">
      <c r="A78" s="219"/>
      <c r="N78" s="525" t="str">
        <f>IF(AND(I57="○",C72&lt;=2),"c",IF(AND(I58="○",C72&lt;=2),"c",IF(AND(I59="○",C72&lt;=2),"c",IF(AND(I60="○",C72&lt;=2),"c",IF(AND(I57="○",C74="a"),"a",IF(AND(I57="○",C74="a'"),"a'",IF(AND(I57="○",C74="b"),"b",IF(AND(I57="○",C74="c"),"b'",IF(AND(I58="○",C74="a"),"a'",IF(AND(I58="○",C74="a'"),"b",IF(AND(I58="○",C74="b"),"b'",IF(AND(I58="○",C74="c"),"c",IF(AND(I59="○",C74="a"),"b",IF(AND(I59="○",C74="a'"),"b'",IF(AND(I59="○",C74="b"),"c",IF(AND(I59="○",C74="c"),"c",IF(AND(I60="○",C74="a"),"b",IF(AND(I60="○",C74="a'"),"b'",IF(AND(I60="○",C74="b"),"c",IF(AND(I60="○",C74="c"),"c",""))))))))))))))))))))</f>
        <v/>
      </c>
    </row>
    <row r="79" spans="1:14" ht="15.75" customHeight="1" thickBot="1">
      <c r="A79" s="9" t="s">
        <v>1643</v>
      </c>
    </row>
    <row r="80" spans="1:14" ht="15" customHeight="1">
      <c r="A80" s="1696" t="s">
        <v>1647</v>
      </c>
      <c r="B80" s="1698" t="s">
        <v>568</v>
      </c>
      <c r="C80" s="1469" t="s">
        <v>42</v>
      </c>
      <c r="D80" s="473" t="s">
        <v>67</v>
      </c>
      <c r="E80" s="474" t="s">
        <v>351</v>
      </c>
      <c r="F80" s="475" t="s">
        <v>70</v>
      </c>
      <c r="G80" s="475" t="s">
        <v>353</v>
      </c>
      <c r="H80" s="476" t="s">
        <v>39</v>
      </c>
      <c r="I80" s="1629" t="s">
        <v>25</v>
      </c>
      <c r="J80" s="1630"/>
    </row>
    <row r="81" spans="1:11" ht="15" customHeight="1">
      <c r="A81" s="1697"/>
      <c r="B81" s="1699"/>
      <c r="C81" s="1470"/>
      <c r="D81" s="436" t="s">
        <v>354</v>
      </c>
      <c r="E81" s="477" t="s">
        <v>355</v>
      </c>
      <c r="F81" s="478" t="s">
        <v>356</v>
      </c>
      <c r="G81" s="478" t="s">
        <v>357</v>
      </c>
      <c r="H81" s="479" t="s">
        <v>358</v>
      </c>
      <c r="I81" s="1627" t="s">
        <v>361</v>
      </c>
      <c r="J81" s="1628"/>
    </row>
    <row r="82" spans="1:11" ht="15" customHeight="1" thickBot="1">
      <c r="A82" s="1646" t="s">
        <v>1182</v>
      </c>
      <c r="B82" s="1694" t="s">
        <v>978</v>
      </c>
      <c r="C82" s="167"/>
      <c r="D82" s="469" t="s">
        <v>359</v>
      </c>
      <c r="G82" s="182"/>
      <c r="H82" s="182"/>
      <c r="I82" s="182"/>
      <c r="J82" s="166"/>
    </row>
    <row r="83" spans="1:11" ht="15" customHeight="1" thickTop="1">
      <c r="A83" s="1647"/>
      <c r="B83" s="1496"/>
      <c r="C83" s="138"/>
      <c r="D83" s="1462" t="s">
        <v>612</v>
      </c>
      <c r="E83" s="1463"/>
      <c r="F83" s="495"/>
      <c r="G83" s="467"/>
      <c r="H83" s="333" t="s">
        <v>255</v>
      </c>
      <c r="I83" s="499"/>
      <c r="J83" s="500"/>
      <c r="K83" s="205"/>
    </row>
    <row r="84" spans="1:11" ht="15" customHeight="1">
      <c r="A84" s="1647"/>
      <c r="B84" s="1496"/>
      <c r="C84" s="138"/>
      <c r="D84" s="1462" t="s">
        <v>613</v>
      </c>
      <c r="E84" s="1463"/>
      <c r="F84" s="495"/>
      <c r="G84" s="467"/>
      <c r="H84" s="508" t="s">
        <v>1035</v>
      </c>
      <c r="I84" s="501"/>
      <c r="J84" s="509"/>
      <c r="K84" s="205"/>
    </row>
    <row r="85" spans="1:11" ht="15" customHeight="1">
      <c r="A85" s="514" t="s">
        <v>180</v>
      </c>
      <c r="B85" s="133"/>
      <c r="C85" s="138"/>
      <c r="D85" s="1462" t="s">
        <v>614</v>
      </c>
      <c r="E85" s="1463"/>
      <c r="F85" s="495"/>
      <c r="G85" s="467"/>
      <c r="H85" s="508" t="s">
        <v>616</v>
      </c>
      <c r="I85" s="501"/>
      <c r="J85" s="509"/>
      <c r="K85" s="205"/>
    </row>
    <row r="86" spans="1:11" ht="15" customHeight="1">
      <c r="A86" s="514"/>
      <c r="B86" s="221"/>
      <c r="C86" s="138"/>
      <c r="D86" s="1462" t="s">
        <v>1412</v>
      </c>
      <c r="E86" s="1463"/>
      <c r="F86" s="495"/>
      <c r="G86" s="467"/>
      <c r="H86" s="508" t="s">
        <v>617</v>
      </c>
      <c r="I86" s="501"/>
      <c r="J86" s="509"/>
      <c r="K86" s="205"/>
    </row>
    <row r="87" spans="1:11" ht="15" customHeight="1">
      <c r="A87" s="514"/>
      <c r="B87" s="186"/>
      <c r="C87" s="138"/>
      <c r="D87" s="1462" t="s">
        <v>1413</v>
      </c>
      <c r="E87" s="1463"/>
      <c r="F87" s="495"/>
      <c r="G87" s="467"/>
      <c r="H87" s="508" t="s">
        <v>618</v>
      </c>
      <c r="I87" s="501"/>
      <c r="J87" s="509"/>
    </row>
    <row r="88" spans="1:11" ht="15" customHeight="1">
      <c r="A88" s="514"/>
      <c r="B88" s="221"/>
      <c r="C88" s="138"/>
      <c r="D88" s="1504" t="s">
        <v>615</v>
      </c>
      <c r="E88" s="1505"/>
      <c r="F88" s="603"/>
      <c r="G88" s="629"/>
      <c r="H88" s="508" t="s">
        <v>619</v>
      </c>
      <c r="I88" s="501"/>
      <c r="J88" s="509"/>
    </row>
    <row r="89" spans="1:11" ht="15" customHeight="1" thickBot="1">
      <c r="A89" s="514"/>
      <c r="B89" s="221"/>
      <c r="C89" s="138"/>
      <c r="D89" s="1504" t="s">
        <v>1076</v>
      </c>
      <c r="E89" s="1505"/>
      <c r="F89" s="1505"/>
      <c r="G89" s="1693"/>
      <c r="H89" s="334" t="s">
        <v>620</v>
      </c>
      <c r="I89" s="510"/>
      <c r="J89" s="511"/>
    </row>
    <row r="90" spans="1:11" ht="15" customHeight="1" thickTop="1">
      <c r="A90" s="514"/>
      <c r="B90" s="184" t="s">
        <v>49</v>
      </c>
      <c r="C90" s="145" t="str">
        <f>IF(AND(C91="",COUNTIF(C83:C89,"○")=0),"",COUNTIF(C83:C89,"○"))</f>
        <v/>
      </c>
      <c r="D90" s="221"/>
      <c r="E90" s="173"/>
      <c r="F90" s="173"/>
      <c r="J90" s="136"/>
    </row>
    <row r="91" spans="1:11" ht="15" customHeight="1">
      <c r="A91" s="130"/>
      <c r="B91" s="184" t="s">
        <v>50</v>
      </c>
      <c r="C91" s="145" t="str">
        <f>IF(COUNTIF(C83:C89,"×")=0,"",COUNTIF(C83:C89,"×"))</f>
        <v/>
      </c>
      <c r="D91" s="221"/>
      <c r="E91" s="173"/>
      <c r="F91" s="173"/>
      <c r="J91" s="136"/>
    </row>
    <row r="92" spans="1:11" ht="15" customHeight="1">
      <c r="A92" s="130"/>
      <c r="B92" s="184" t="s">
        <v>51</v>
      </c>
      <c r="C92" s="201"/>
      <c r="D92" s="221"/>
      <c r="E92" s="173"/>
      <c r="F92" s="173"/>
      <c r="J92" s="136"/>
    </row>
    <row r="93" spans="1:11" ht="15" customHeight="1">
      <c r="A93" s="130"/>
      <c r="B93" s="133"/>
      <c r="C93" s="145"/>
      <c r="D93" s="221"/>
      <c r="E93" s="173"/>
      <c r="F93" s="173"/>
      <c r="J93" s="136"/>
    </row>
    <row r="94" spans="1:11" ht="15" customHeight="1">
      <c r="A94" s="130"/>
      <c r="B94" s="187" t="s">
        <v>52</v>
      </c>
      <c r="C94" s="145" t="str">
        <f>C90</f>
        <v/>
      </c>
      <c r="D94" s="221"/>
      <c r="E94" s="173"/>
      <c r="F94" s="173"/>
      <c r="J94" s="136"/>
    </row>
    <row r="95" spans="1:11" ht="15" customHeight="1">
      <c r="A95" s="130"/>
      <c r="B95" s="187" t="s">
        <v>53</v>
      </c>
      <c r="C95" s="145" t="str">
        <f>IF(SUM(C90:C91)=0,"",SUM(C90:C91))</f>
        <v/>
      </c>
      <c r="D95" s="221"/>
      <c r="E95" s="173"/>
      <c r="F95" s="173"/>
      <c r="J95" s="136"/>
    </row>
    <row r="96" spans="1:11" ht="15" customHeight="1">
      <c r="A96" s="130"/>
      <c r="B96" s="187" t="s">
        <v>54</v>
      </c>
      <c r="C96" s="152" t="str">
        <f>IF(ISERROR(C94/C95)=TRUE,"",ROUNDDOWN(C94/C95,2))</f>
        <v/>
      </c>
      <c r="D96" s="246"/>
      <c r="E96" s="245"/>
      <c r="F96" s="245"/>
      <c r="J96" s="136"/>
    </row>
    <row r="97" spans="1:12" ht="15" customHeight="1">
      <c r="A97" s="130"/>
      <c r="B97" s="187" t="s">
        <v>18</v>
      </c>
      <c r="C97" s="153" t="str">
        <f>IF(C90="","",IF(C96&lt;=0.1,"d",IF(C96&lt;=0.25,"c",IF(C96&lt;=0.45,"b'",IF(C96&lt;=0.65,"b",IF(C96&lt;=0.8,"a'",IF(C96&gt;0.8,"a","")))))))</f>
        <v/>
      </c>
      <c r="D97" s="221"/>
      <c r="E97" s="173"/>
      <c r="F97" s="173"/>
      <c r="G97" s="173"/>
      <c r="J97" s="136"/>
    </row>
    <row r="98" spans="1:12" ht="15" customHeight="1" thickBot="1">
      <c r="A98" s="170"/>
      <c r="B98" s="171"/>
      <c r="C98" s="161"/>
      <c r="D98" s="157"/>
      <c r="E98" s="158"/>
      <c r="F98" s="158"/>
      <c r="G98" s="158"/>
      <c r="H98" s="158"/>
      <c r="I98" s="158"/>
      <c r="J98" s="161"/>
    </row>
    <row r="99" spans="1:12" ht="17.25">
      <c r="A99" s="9" t="s">
        <v>1260</v>
      </c>
      <c r="B99" s="9"/>
      <c r="C99" s="9"/>
      <c r="D99" s="1542" t="s">
        <v>1673</v>
      </c>
      <c r="E99" s="1542"/>
      <c r="F99" s="1542"/>
      <c r="G99" s="1542"/>
      <c r="H99" s="1542"/>
      <c r="I99" s="628"/>
      <c r="J99" s="9"/>
      <c r="K99" s="9"/>
      <c r="L99" s="9"/>
    </row>
    <row r="100" spans="1:12" ht="15" customHeight="1" thickBot="1">
      <c r="A100" s="9" t="s">
        <v>1643</v>
      </c>
      <c r="B100" s="9"/>
      <c r="C100" s="9"/>
      <c r="D100" s="9"/>
      <c r="E100" s="9"/>
      <c r="F100" s="9"/>
      <c r="G100" s="9"/>
      <c r="H100" s="9"/>
      <c r="I100" s="9"/>
      <c r="J100" s="443"/>
      <c r="K100" s="9"/>
      <c r="L100" s="443" t="s">
        <v>684</v>
      </c>
    </row>
    <row r="101" spans="1:12" ht="15" customHeight="1">
      <c r="A101" s="226" t="s">
        <v>185</v>
      </c>
      <c r="B101" s="227" t="s">
        <v>568</v>
      </c>
      <c r="C101" s="1469" t="s">
        <v>42</v>
      </c>
      <c r="D101" s="517" t="s">
        <v>69</v>
      </c>
      <c r="E101" s="518" t="s">
        <v>351</v>
      </c>
      <c r="F101" s="519" t="s">
        <v>352</v>
      </c>
      <c r="G101" s="519" t="s">
        <v>353</v>
      </c>
      <c r="H101" s="520" t="s">
        <v>39</v>
      </c>
      <c r="I101" s="1604" t="s">
        <v>42</v>
      </c>
      <c r="J101" s="224" t="s">
        <v>116</v>
      </c>
      <c r="K101" s="1609" t="s">
        <v>42</v>
      </c>
      <c r="L101" s="225" t="s">
        <v>1127</v>
      </c>
    </row>
    <row r="102" spans="1:12" ht="42" customHeight="1">
      <c r="A102" s="1647" t="s">
        <v>569</v>
      </c>
      <c r="B102" s="234" t="s">
        <v>1335</v>
      </c>
      <c r="C102" s="1470"/>
      <c r="D102" s="1655" t="s">
        <v>570</v>
      </c>
      <c r="E102" s="1656"/>
      <c r="F102" s="1656"/>
      <c r="G102" s="1656"/>
      <c r="H102" s="1657"/>
      <c r="I102" s="1605"/>
      <c r="J102" s="235"/>
      <c r="K102" s="1610"/>
      <c r="L102" s="248"/>
    </row>
    <row r="103" spans="1:12" ht="15" customHeight="1">
      <c r="A103" s="1647"/>
      <c r="B103" s="229"/>
      <c r="C103" s="136"/>
      <c r="D103" s="357" t="s">
        <v>359</v>
      </c>
      <c r="E103" s="9"/>
      <c r="F103" s="9"/>
      <c r="G103" s="9"/>
      <c r="H103" s="9"/>
      <c r="I103" s="165"/>
      <c r="K103" s="165"/>
      <c r="L103" s="136"/>
    </row>
    <row r="104" spans="1:12" ht="15" customHeight="1">
      <c r="A104" s="130"/>
      <c r="B104" s="131"/>
      <c r="C104" s="138"/>
      <c r="D104" s="1460" t="s">
        <v>622</v>
      </c>
      <c r="E104" s="1461"/>
      <c r="F104" s="1461"/>
      <c r="G104" s="1461"/>
      <c r="H104" s="1487"/>
      <c r="I104" s="139"/>
      <c r="J104" s="1464" t="s">
        <v>621</v>
      </c>
      <c r="K104" s="139"/>
      <c r="L104" s="1465" t="s">
        <v>571</v>
      </c>
    </row>
    <row r="105" spans="1:12" ht="15" customHeight="1">
      <c r="A105" s="232"/>
      <c r="B105" s="220"/>
      <c r="C105" s="138"/>
      <c r="D105" s="1462" t="s">
        <v>623</v>
      </c>
      <c r="E105" s="1463"/>
      <c r="F105" s="1463"/>
      <c r="G105" s="1463"/>
      <c r="H105" s="1484"/>
      <c r="I105" s="196"/>
      <c r="J105" s="1464"/>
      <c r="K105" s="196"/>
      <c r="L105" s="1465"/>
    </row>
    <row r="106" spans="1:12" ht="15" customHeight="1">
      <c r="A106" s="232"/>
      <c r="B106" s="220"/>
      <c r="C106" s="138"/>
      <c r="D106" s="1462" t="s">
        <v>1324</v>
      </c>
      <c r="E106" s="1463"/>
      <c r="F106" s="1463"/>
      <c r="G106" s="1463"/>
      <c r="H106" s="1484"/>
      <c r="I106" s="196"/>
      <c r="J106" s="1464"/>
      <c r="K106" s="196"/>
      <c r="L106" s="1465"/>
    </row>
    <row r="107" spans="1:12" ht="15" customHeight="1">
      <c r="A107" s="130"/>
      <c r="B107" s="131"/>
      <c r="C107" s="138"/>
      <c r="D107" s="1462" t="s">
        <v>1325</v>
      </c>
      <c r="E107" s="1463"/>
      <c r="F107" s="1463"/>
      <c r="G107" s="1463"/>
      <c r="H107" s="1484"/>
      <c r="I107" s="196"/>
      <c r="J107" s="1464"/>
      <c r="K107" s="196"/>
      <c r="L107" s="1465"/>
    </row>
    <row r="108" spans="1:12" ht="15" customHeight="1">
      <c r="A108" s="130"/>
      <c r="B108" s="131"/>
      <c r="C108" s="138"/>
      <c r="D108" s="1462" t="s">
        <v>1326</v>
      </c>
      <c r="E108" s="1463"/>
      <c r="F108" s="1463"/>
      <c r="G108" s="1463"/>
      <c r="H108" s="1484"/>
      <c r="I108" s="192"/>
      <c r="J108" s="1464"/>
      <c r="K108" s="196"/>
      <c r="L108" s="1465"/>
    </row>
    <row r="109" spans="1:12" ht="15" customHeight="1">
      <c r="A109" s="130"/>
      <c r="B109" s="131"/>
      <c r="C109" s="138"/>
      <c r="D109" s="1462" t="s">
        <v>1327</v>
      </c>
      <c r="E109" s="1463"/>
      <c r="F109" s="1463"/>
      <c r="G109" s="1463"/>
      <c r="H109" s="1484"/>
      <c r="I109" s="134">
        <f>Sheet1!B56</f>
        <v>0</v>
      </c>
      <c r="J109" s="1464"/>
      <c r="K109" s="134"/>
      <c r="L109" s="1465"/>
    </row>
    <row r="110" spans="1:12" ht="15" customHeight="1">
      <c r="A110" s="130"/>
      <c r="B110" s="131"/>
      <c r="C110" s="138"/>
      <c r="D110" s="1462" t="s">
        <v>1415</v>
      </c>
      <c r="E110" s="1463"/>
      <c r="F110" s="1463"/>
      <c r="G110" s="1463"/>
      <c r="H110" s="1484"/>
      <c r="I110" s="134"/>
      <c r="J110" s="338"/>
      <c r="K110" s="134"/>
      <c r="L110" s="496"/>
    </row>
    <row r="111" spans="1:12" ht="15" customHeight="1">
      <c r="A111" s="130"/>
      <c r="B111" s="131"/>
      <c r="C111" s="138"/>
      <c r="D111" s="1462" t="s">
        <v>1416</v>
      </c>
      <c r="E111" s="1463"/>
      <c r="F111" s="1463"/>
      <c r="G111" s="1463"/>
      <c r="H111" s="1484"/>
      <c r="I111" s="134"/>
      <c r="J111" s="338"/>
      <c r="K111" s="134"/>
      <c r="L111" s="496"/>
    </row>
    <row r="112" spans="1:12" ht="15" customHeight="1">
      <c r="A112" s="130"/>
      <c r="B112" s="131"/>
      <c r="C112" s="138"/>
      <c r="D112" s="1462" t="s">
        <v>1328</v>
      </c>
      <c r="E112" s="1463"/>
      <c r="F112" s="1463"/>
      <c r="G112" s="1463"/>
      <c r="H112" s="1484"/>
      <c r="I112" s="134"/>
      <c r="J112" s="338"/>
      <c r="K112" s="134"/>
      <c r="L112" s="496"/>
    </row>
    <row r="113" spans="1:12" ht="15" customHeight="1">
      <c r="A113" s="130"/>
      <c r="B113" s="131"/>
      <c r="C113" s="138"/>
      <c r="D113" s="1462" t="s">
        <v>1329</v>
      </c>
      <c r="E113" s="1463"/>
      <c r="F113" s="1463"/>
      <c r="G113" s="1463"/>
      <c r="H113" s="1484"/>
      <c r="I113" s="134"/>
      <c r="J113" s="338"/>
      <c r="K113" s="134"/>
      <c r="L113" s="496"/>
    </row>
    <row r="114" spans="1:12" ht="15" customHeight="1" thickBot="1">
      <c r="A114" s="130"/>
      <c r="B114" s="131"/>
      <c r="C114" s="138"/>
      <c r="D114" s="1462" t="s">
        <v>1330</v>
      </c>
      <c r="E114" s="1463"/>
      <c r="F114" s="1463"/>
      <c r="G114" s="1463"/>
      <c r="H114" s="1484"/>
      <c r="I114" s="134"/>
      <c r="K114" s="134"/>
      <c r="L114" s="496"/>
    </row>
    <row r="115" spans="1:12" ht="15" customHeight="1" thickTop="1">
      <c r="A115" s="130"/>
      <c r="B115" s="131"/>
      <c r="C115" s="138"/>
      <c r="D115" s="1462" t="s">
        <v>1331</v>
      </c>
      <c r="E115" s="1463"/>
      <c r="F115" s="1463"/>
      <c r="G115" s="1463"/>
      <c r="H115" s="1652"/>
      <c r="I115" s="1565" t="s">
        <v>584</v>
      </c>
      <c r="J115" s="1567"/>
      <c r="L115" s="496"/>
    </row>
    <row r="116" spans="1:12" ht="15" customHeight="1">
      <c r="A116" s="130"/>
      <c r="B116" s="131"/>
      <c r="C116" s="138"/>
      <c r="D116" s="1462" t="s">
        <v>1332</v>
      </c>
      <c r="E116" s="1463"/>
      <c r="F116" s="1463"/>
      <c r="G116" s="1463"/>
      <c r="H116" s="1652"/>
      <c r="I116" s="575"/>
      <c r="J116" s="365" t="s">
        <v>585</v>
      </c>
      <c r="L116" s="496"/>
    </row>
    <row r="117" spans="1:12" ht="15" customHeight="1">
      <c r="A117" s="130"/>
      <c r="B117" s="131"/>
      <c r="C117" s="138"/>
      <c r="D117" s="1462" t="s">
        <v>1333</v>
      </c>
      <c r="E117" s="1463"/>
      <c r="F117" s="1463"/>
      <c r="G117" s="1463"/>
      <c r="H117" s="1652"/>
      <c r="I117" s="575"/>
      <c r="J117" s="365" t="s">
        <v>587</v>
      </c>
      <c r="L117" s="496"/>
    </row>
    <row r="118" spans="1:12" ht="15" customHeight="1">
      <c r="A118" s="130"/>
      <c r="B118" s="131"/>
      <c r="C118" s="138"/>
      <c r="D118" s="1462" t="s">
        <v>1417</v>
      </c>
      <c r="E118" s="1463"/>
      <c r="F118" s="1463"/>
      <c r="G118" s="1463"/>
      <c r="H118" s="1652"/>
      <c r="I118" s="575"/>
      <c r="J118" s="365" t="s">
        <v>589</v>
      </c>
      <c r="K118" s="134"/>
      <c r="L118" s="496"/>
    </row>
    <row r="119" spans="1:12" ht="15" customHeight="1" thickBot="1">
      <c r="A119" s="130"/>
      <c r="B119" s="131"/>
      <c r="C119" s="138"/>
      <c r="D119" s="1462" t="s">
        <v>1418</v>
      </c>
      <c r="E119" s="1463"/>
      <c r="F119" s="1463"/>
      <c r="G119" s="1463"/>
      <c r="H119" s="1652"/>
      <c r="I119" s="577"/>
      <c r="J119" s="367" t="s">
        <v>591</v>
      </c>
      <c r="K119" s="134"/>
      <c r="L119" s="496"/>
    </row>
    <row r="120" spans="1:12" ht="15" customHeight="1" thickTop="1">
      <c r="A120" s="130"/>
      <c r="B120" s="131"/>
      <c r="C120" s="138"/>
      <c r="D120" s="1462" t="s">
        <v>1334</v>
      </c>
      <c r="E120" s="1463"/>
      <c r="F120" s="1463"/>
      <c r="G120" s="1463"/>
      <c r="H120" s="1484"/>
      <c r="I120" s="197"/>
      <c r="K120" s="134"/>
      <c r="L120" s="496"/>
    </row>
    <row r="121" spans="1:12" ht="15" customHeight="1">
      <c r="A121" s="130"/>
      <c r="B121" s="131"/>
      <c r="C121" s="138"/>
      <c r="D121" s="1466" t="s">
        <v>518</v>
      </c>
      <c r="E121" s="1467"/>
      <c r="F121" s="1467"/>
      <c r="G121" s="1467"/>
      <c r="H121" s="1468"/>
      <c r="I121" s="197"/>
      <c r="K121" s="134"/>
      <c r="L121" s="136"/>
    </row>
    <row r="122" spans="1:12" ht="15" customHeight="1">
      <c r="A122" s="130"/>
      <c r="B122" s="381" t="s">
        <v>49</v>
      </c>
      <c r="C122" s="356" t="str">
        <f>IF(AND(C123="",COUNTIF(C104:C121,"○")=0),"",COUNTIF(C104:C121,"○"))</f>
        <v/>
      </c>
      <c r="D122" s="383"/>
      <c r="E122" s="9"/>
      <c r="F122" s="9"/>
      <c r="G122" s="402"/>
      <c r="H122" s="173"/>
      <c r="I122" s="197"/>
      <c r="K122" s="134"/>
      <c r="L122" s="136"/>
    </row>
    <row r="123" spans="1:12" ht="15" customHeight="1">
      <c r="A123" s="130"/>
      <c r="B123" s="381" t="s">
        <v>50</v>
      </c>
      <c r="C123" s="356" t="str">
        <f>IF(COUNTIF(C104:C121,"×")=0,"",COUNTIF(C104:C121,"×"))</f>
        <v/>
      </c>
      <c r="D123" s="383"/>
      <c r="E123" s="9"/>
      <c r="F123" s="9"/>
      <c r="G123" s="402"/>
      <c r="H123" s="173"/>
      <c r="I123" s="197"/>
      <c r="K123" s="134"/>
      <c r="L123" s="136"/>
    </row>
    <row r="124" spans="1:12" ht="15" customHeight="1">
      <c r="A124" s="130"/>
      <c r="B124" s="381" t="s">
        <v>51</v>
      </c>
      <c r="C124" s="619"/>
      <c r="D124" s="383"/>
      <c r="E124" s="9"/>
      <c r="F124" s="9"/>
      <c r="G124" s="9"/>
      <c r="I124" s="134"/>
      <c r="K124" s="134"/>
      <c r="L124" s="136"/>
    </row>
    <row r="125" spans="1:12" ht="15" customHeight="1" thickBot="1">
      <c r="A125" s="130"/>
      <c r="B125" s="358"/>
      <c r="C125" s="356"/>
      <c r="D125" s="544"/>
      <c r="E125" s="374"/>
      <c r="F125" s="374"/>
      <c r="G125" s="374"/>
      <c r="I125" s="134"/>
      <c r="K125" s="134"/>
      <c r="L125" s="136"/>
    </row>
    <row r="126" spans="1:12" ht="15" customHeight="1" thickTop="1">
      <c r="A126" s="130"/>
      <c r="B126" s="382" t="s">
        <v>52</v>
      </c>
      <c r="C126" s="363" t="str">
        <f>C122</f>
        <v/>
      </c>
      <c r="D126" s="369" t="s">
        <v>1111</v>
      </c>
      <c r="E126" s="370"/>
      <c r="F126" s="370"/>
      <c r="G126" s="613"/>
      <c r="I126" s="134"/>
      <c r="K126" s="134"/>
      <c r="L126" s="136"/>
    </row>
    <row r="127" spans="1:12" ht="15" customHeight="1">
      <c r="A127" s="130"/>
      <c r="B127" s="382" t="s">
        <v>53</v>
      </c>
      <c r="C127" s="363" t="str">
        <f>IF(SUM(C122:C123)=0,"",SUM(C122:C123))</f>
        <v/>
      </c>
      <c r="D127" s="364" t="s">
        <v>1118</v>
      </c>
      <c r="E127" s="9"/>
      <c r="F127" s="9"/>
      <c r="G127" s="613"/>
      <c r="I127" s="134"/>
      <c r="K127" s="134"/>
      <c r="L127" s="136"/>
    </row>
    <row r="128" spans="1:12" ht="15" customHeight="1">
      <c r="A128" s="130"/>
      <c r="B128" s="382" t="s">
        <v>54</v>
      </c>
      <c r="C128" s="371" t="str">
        <f>IF(ISERROR(C126/C127)=TRUE,"",ROUNDDOWN(C126/C127,2))</f>
        <v/>
      </c>
      <c r="D128" s="364" t="s">
        <v>1108</v>
      </c>
      <c r="E128" s="9"/>
      <c r="F128" s="9"/>
      <c r="G128" s="365"/>
      <c r="I128" s="134"/>
      <c r="K128" s="134"/>
      <c r="L128" s="136"/>
    </row>
    <row r="129" spans="1:14" ht="15" customHeight="1" thickBot="1">
      <c r="A129" s="130"/>
      <c r="B129" s="382"/>
      <c r="C129" s="630" t="str">
        <f>IF(C128="","",IF(C127&lt;=2,"c",IF(C128&lt;0.6,"c",IF(C128&lt;0.75,"b",IF(C128&lt;0.9,"a'",IF(C128&gt;=0.9,"a",""))))))</f>
        <v/>
      </c>
      <c r="D129" s="373" t="s">
        <v>1119</v>
      </c>
      <c r="E129" s="374"/>
      <c r="F129" s="374"/>
      <c r="G129" s="367"/>
      <c r="I129" s="134"/>
      <c r="K129" s="134"/>
      <c r="L129" s="136"/>
    </row>
    <row r="130" spans="1:14" ht="15" customHeight="1" thickTop="1">
      <c r="A130" s="130"/>
      <c r="B130" s="382"/>
      <c r="C130" s="414"/>
      <c r="D130" s="403"/>
      <c r="E130" s="403"/>
      <c r="F130" s="403"/>
      <c r="G130" s="403"/>
      <c r="I130" s="134"/>
      <c r="K130" s="134"/>
      <c r="L130" s="136"/>
    </row>
    <row r="131" spans="1:14" ht="15" customHeight="1">
      <c r="A131" s="130"/>
      <c r="B131" s="399" t="s">
        <v>18</v>
      </c>
      <c r="C131" s="631" t="str">
        <f>IF(OR(K104="○"),"e",IF(OR(I104="○"),"d",N133))</f>
        <v/>
      </c>
      <c r="D131" s="403" t="s">
        <v>609</v>
      </c>
      <c r="E131" s="402"/>
      <c r="F131" s="402"/>
      <c r="G131" s="9"/>
      <c r="I131" s="134"/>
      <c r="K131" s="134"/>
      <c r="L131" s="136"/>
    </row>
    <row r="132" spans="1:14" ht="15" customHeight="1" thickBot="1">
      <c r="A132" s="170"/>
      <c r="B132" s="456"/>
      <c r="C132" s="458"/>
      <c r="D132" s="376"/>
      <c r="E132" s="377"/>
      <c r="F132" s="377"/>
      <c r="G132" s="377"/>
      <c r="H132" s="158"/>
      <c r="I132" s="159"/>
      <c r="J132" s="158"/>
      <c r="K132" s="159"/>
      <c r="L132" s="161"/>
    </row>
    <row r="133" spans="1:14" s="9" customFormat="1" ht="17.25">
      <c r="A133" s="9" t="s">
        <v>1261</v>
      </c>
      <c r="D133" s="1542" t="s">
        <v>1674</v>
      </c>
      <c r="E133" s="1542"/>
      <c r="F133" s="1542"/>
      <c r="G133" s="1542"/>
      <c r="H133" s="1542"/>
      <c r="I133" s="628"/>
      <c r="N133" s="588" t="str">
        <f>IF(AND(I116="○",C127&lt;=2),"c",IF(AND(I117="○",C127&lt;=2),"c",IF(AND(I118="○",C127&lt;=2),"c",IF(AND(I119="○",C127&lt;=2),"c",IF(AND(I116="○",C129="a"),"a",IF(AND(I117="○",C129="a"),"a'",IF(AND(I118="○",C129="a"),"b",IF(AND(I119="○",C129="a"),"b",IF(AND(I116="○",C129="a'"),"a'",IF(AND(I117="○",C129="a'"),"b",IF(AND(I118="○",C129="a'"),"b'",IF(AND(I119="○",C129="a'"),"b'",IF(AND(I116="○",C129="b"),"b",IF(AND(I117="○",C129="b"),"b'",IF(AND(I118="○",C129="b"),"c",IF(AND(I119="○",C129="b"),"c",IF(AND(I116="○",C129="c"),"b'",IF(AND(I117="○",C129="c"),"c",IF(AND(I118="○",C129="c"),"c",IF(AND(I119="○",C129="c"),"c",""))))))))))))))))))))</f>
        <v/>
      </c>
    </row>
    <row r="134" spans="1:14" s="9" customFormat="1" ht="15" customHeight="1" thickBot="1">
      <c r="A134" s="9" t="s">
        <v>1643</v>
      </c>
      <c r="J134" s="443" t="s">
        <v>684</v>
      </c>
    </row>
    <row r="135" spans="1:14" ht="15" customHeight="1">
      <c r="A135" s="1696" t="s">
        <v>1647</v>
      </c>
      <c r="B135" s="1698" t="s">
        <v>568</v>
      </c>
      <c r="C135" s="1469" t="s">
        <v>42</v>
      </c>
      <c r="D135" s="473" t="s">
        <v>67</v>
      </c>
      <c r="E135" s="474" t="s">
        <v>351</v>
      </c>
      <c r="F135" s="475" t="s">
        <v>70</v>
      </c>
      <c r="G135" s="475" t="s">
        <v>353</v>
      </c>
      <c r="H135" s="476" t="s">
        <v>39</v>
      </c>
      <c r="I135" s="1629" t="s">
        <v>25</v>
      </c>
      <c r="J135" s="1630"/>
    </row>
    <row r="136" spans="1:14" ht="15" customHeight="1">
      <c r="A136" s="1697"/>
      <c r="B136" s="1699"/>
      <c r="C136" s="1470"/>
      <c r="D136" s="436" t="s">
        <v>354</v>
      </c>
      <c r="E136" s="477" t="s">
        <v>355</v>
      </c>
      <c r="F136" s="478" t="s">
        <v>356</v>
      </c>
      <c r="G136" s="478" t="s">
        <v>357</v>
      </c>
      <c r="H136" s="530" t="s">
        <v>358</v>
      </c>
      <c r="I136" s="1627" t="s">
        <v>361</v>
      </c>
      <c r="J136" s="1628"/>
    </row>
    <row r="137" spans="1:14" ht="15" customHeight="1" thickBot="1">
      <c r="A137" s="1646" t="s">
        <v>1642</v>
      </c>
      <c r="B137" s="1694" t="s">
        <v>1085</v>
      </c>
      <c r="C137" s="167"/>
      <c r="D137" s="357" t="s">
        <v>359</v>
      </c>
      <c r="E137" s="9"/>
      <c r="F137" s="9"/>
      <c r="G137" s="9"/>
      <c r="H137" s="633"/>
      <c r="I137" s="633"/>
      <c r="J137" s="634"/>
    </row>
    <row r="138" spans="1:14" ht="15" customHeight="1" thickTop="1">
      <c r="A138" s="1647"/>
      <c r="B138" s="1496"/>
      <c r="C138" s="138"/>
      <c r="D138" s="1462" t="s">
        <v>625</v>
      </c>
      <c r="E138" s="1463"/>
      <c r="F138" s="468"/>
      <c r="G138" s="629"/>
      <c r="H138" s="369" t="s">
        <v>255</v>
      </c>
      <c r="I138" s="604"/>
      <c r="J138" s="605"/>
    </row>
    <row r="139" spans="1:14" ht="15" customHeight="1">
      <c r="A139" s="1647"/>
      <c r="B139" s="1496"/>
      <c r="C139" s="138"/>
      <c r="D139" s="1462" t="s">
        <v>626</v>
      </c>
      <c r="E139" s="1463"/>
      <c r="F139" s="468"/>
      <c r="G139" s="629"/>
      <c r="H139" s="364" t="s">
        <v>1035</v>
      </c>
      <c r="I139" s="403"/>
      <c r="J139" s="482"/>
    </row>
    <row r="140" spans="1:14" ht="15" customHeight="1">
      <c r="A140" s="514" t="s">
        <v>180</v>
      </c>
      <c r="B140" s="133"/>
      <c r="C140" s="138"/>
      <c r="D140" s="1462" t="s">
        <v>627</v>
      </c>
      <c r="E140" s="1463"/>
      <c r="F140" s="468"/>
      <c r="G140" s="629"/>
      <c r="H140" s="364" t="s">
        <v>616</v>
      </c>
      <c r="I140" s="403"/>
      <c r="J140" s="482"/>
    </row>
    <row r="141" spans="1:14" ht="15" customHeight="1">
      <c r="A141" s="514"/>
      <c r="B141" s="221"/>
      <c r="C141" s="141"/>
      <c r="D141" s="1462" t="s">
        <v>628</v>
      </c>
      <c r="E141" s="1463"/>
      <c r="F141" s="468"/>
      <c r="G141" s="629"/>
      <c r="H141" s="364" t="s">
        <v>617</v>
      </c>
      <c r="I141" s="403"/>
      <c r="J141" s="482"/>
    </row>
    <row r="142" spans="1:14" ht="15" customHeight="1">
      <c r="A142" s="514"/>
      <c r="B142" s="186"/>
      <c r="C142" s="141"/>
      <c r="D142" s="1462" t="s">
        <v>629</v>
      </c>
      <c r="E142" s="1463"/>
      <c r="F142" s="468"/>
      <c r="G142" s="629"/>
      <c r="H142" s="364" t="s">
        <v>618</v>
      </c>
      <c r="I142" s="403"/>
      <c r="J142" s="482"/>
    </row>
    <row r="143" spans="1:14" ht="15" customHeight="1">
      <c r="A143" s="514"/>
      <c r="B143" s="250"/>
      <c r="C143" s="141"/>
      <c r="D143" s="1504" t="s">
        <v>1090</v>
      </c>
      <c r="E143" s="1505"/>
      <c r="F143" s="1505"/>
      <c r="G143" s="1693"/>
      <c r="H143" s="364" t="s">
        <v>619</v>
      </c>
      <c r="I143" s="403"/>
      <c r="J143" s="482"/>
    </row>
    <row r="144" spans="1:14" ht="15" customHeight="1" thickBot="1">
      <c r="A144" s="514"/>
      <c r="B144" s="381" t="s">
        <v>49</v>
      </c>
      <c r="C144" s="363" t="str">
        <f>IF(AND(C145="",COUNTIF(C138:C143,"○")=0),"",COUNTIF(C138:C143,"○"))</f>
        <v/>
      </c>
      <c r="D144" s="378"/>
      <c r="E144" s="402"/>
      <c r="F144" s="402"/>
      <c r="G144" s="9"/>
      <c r="H144" s="373" t="s">
        <v>620</v>
      </c>
      <c r="I144" s="606"/>
      <c r="J144" s="585"/>
    </row>
    <row r="145" spans="1:10" ht="15" customHeight="1" thickTop="1">
      <c r="A145" s="130"/>
      <c r="B145" s="381" t="s">
        <v>50</v>
      </c>
      <c r="C145" s="363" t="str">
        <f>IF(COUNTIF(C138:C143,"×")=0,"",COUNTIF(C138:C143,"×"))</f>
        <v/>
      </c>
      <c r="D145" s="378"/>
      <c r="E145" s="402"/>
      <c r="F145" s="402"/>
      <c r="G145" s="9"/>
      <c r="H145" s="9"/>
      <c r="I145" s="9"/>
      <c r="J145" s="417"/>
    </row>
    <row r="146" spans="1:10" ht="15" customHeight="1">
      <c r="A146" s="130"/>
      <c r="B146" s="381" t="s">
        <v>51</v>
      </c>
      <c r="C146" s="366"/>
      <c r="D146" s="221"/>
      <c r="E146" s="173"/>
      <c r="F146" s="173"/>
      <c r="J146" s="136"/>
    </row>
    <row r="147" spans="1:10" ht="15" customHeight="1">
      <c r="A147" s="130"/>
      <c r="B147" s="358"/>
      <c r="C147" s="363"/>
      <c r="D147" s="221"/>
      <c r="E147" s="173"/>
      <c r="F147" s="173"/>
      <c r="J147" s="136"/>
    </row>
    <row r="148" spans="1:10" ht="15" customHeight="1">
      <c r="A148" s="130"/>
      <c r="B148" s="382" t="s">
        <v>52</v>
      </c>
      <c r="C148" s="363" t="str">
        <f>C144</f>
        <v/>
      </c>
      <c r="D148" s="221"/>
      <c r="E148" s="173"/>
      <c r="F148" s="173"/>
      <c r="J148" s="136"/>
    </row>
    <row r="149" spans="1:10" ht="15" customHeight="1">
      <c r="A149" s="130"/>
      <c r="B149" s="382" t="s">
        <v>53</v>
      </c>
      <c r="C149" s="363" t="str">
        <f>IF(SUM(C144:C145)=0,"",SUM(C144:C145))</f>
        <v/>
      </c>
      <c r="D149" s="221"/>
      <c r="E149" s="173"/>
      <c r="F149" s="173"/>
      <c r="J149" s="136"/>
    </row>
    <row r="150" spans="1:10" ht="15" customHeight="1">
      <c r="A150" s="130"/>
      <c r="B150" s="382" t="s">
        <v>54</v>
      </c>
      <c r="C150" s="371" t="str">
        <f>IF(ISERROR(C148/C149)=TRUE,"",ROUNDDOWN(C148/C149,2))</f>
        <v/>
      </c>
      <c r="D150" s="246"/>
      <c r="E150" s="245"/>
      <c r="F150" s="245"/>
      <c r="J150" s="136"/>
    </row>
    <row r="151" spans="1:10" ht="15" customHeight="1">
      <c r="A151" s="130"/>
      <c r="B151" s="382" t="s">
        <v>18</v>
      </c>
      <c r="C151" s="372" t="str">
        <f>IF(C149="","",IF(C150&lt;=0.1,"d",IF(C150&lt;=0.25,"c",IF(C150&lt;=0.45,"b'",IF(C150&lt;=0.65,"b",IF(C150&lt;=0.8,"a'",IF(C150&gt;0.8,"a","")))))))</f>
        <v/>
      </c>
      <c r="D151" s="221"/>
      <c r="E151" s="173"/>
      <c r="F151" s="173"/>
      <c r="G151" s="173"/>
      <c r="J151" s="136"/>
    </row>
    <row r="152" spans="1:10" ht="15" customHeight="1" thickBot="1">
      <c r="A152" s="130"/>
      <c r="B152" s="171"/>
      <c r="C152" s="161"/>
      <c r="D152" s="157"/>
      <c r="E152" s="158"/>
      <c r="F152" s="158"/>
      <c r="G152" s="158"/>
      <c r="H152" s="158"/>
      <c r="I152" s="158"/>
      <c r="J152" s="161"/>
    </row>
    <row r="153" spans="1:10" ht="15" customHeight="1" thickBot="1">
      <c r="A153" s="130"/>
      <c r="B153" s="1496" t="s">
        <v>2052</v>
      </c>
      <c r="C153" s="531"/>
      <c r="D153" s="383" t="s">
        <v>359</v>
      </c>
      <c r="E153" s="9"/>
      <c r="F153" s="9"/>
      <c r="G153" s="9"/>
      <c r="H153" s="9"/>
      <c r="I153" s="9"/>
      <c r="J153" s="417"/>
    </row>
    <row r="154" spans="1:10" ht="15" customHeight="1" thickTop="1">
      <c r="A154" s="130"/>
      <c r="B154" s="1496"/>
      <c r="C154" s="138"/>
      <c r="D154" s="1462" t="s">
        <v>630</v>
      </c>
      <c r="E154" s="1463"/>
      <c r="F154" s="1463"/>
      <c r="G154" s="1652"/>
      <c r="H154" s="369" t="s">
        <v>255</v>
      </c>
      <c r="I154" s="604"/>
      <c r="J154" s="605"/>
    </row>
    <row r="155" spans="1:10" ht="15" customHeight="1">
      <c r="A155" s="130"/>
      <c r="B155" s="1496"/>
      <c r="C155" s="138"/>
      <c r="D155" s="1462" t="s">
        <v>631</v>
      </c>
      <c r="E155" s="1463"/>
      <c r="F155" s="1463"/>
      <c r="G155" s="1652"/>
      <c r="H155" s="364" t="s">
        <v>1035</v>
      </c>
      <c r="I155" s="403"/>
      <c r="J155" s="482"/>
    </row>
    <row r="156" spans="1:10" ht="15" customHeight="1">
      <c r="A156" s="130"/>
      <c r="B156" s="133"/>
      <c r="C156" s="138"/>
      <c r="D156" s="1462" t="s">
        <v>632</v>
      </c>
      <c r="E156" s="1463"/>
      <c r="F156" s="1463"/>
      <c r="G156" s="1652"/>
      <c r="H156" s="364" t="s">
        <v>616</v>
      </c>
      <c r="I156" s="403"/>
      <c r="J156" s="482"/>
    </row>
    <row r="157" spans="1:10" ht="15" customHeight="1">
      <c r="A157" s="130"/>
      <c r="B157" s="221"/>
      <c r="C157" s="138"/>
      <c r="D157" s="1462" t="s">
        <v>633</v>
      </c>
      <c r="E157" s="1463"/>
      <c r="F157" s="1463"/>
      <c r="G157" s="1652"/>
      <c r="H157" s="364" t="s">
        <v>617</v>
      </c>
      <c r="I157" s="403"/>
      <c r="J157" s="482"/>
    </row>
    <row r="158" spans="1:10" ht="15" customHeight="1">
      <c r="A158" s="130"/>
      <c r="B158" s="186"/>
      <c r="C158" s="138"/>
      <c r="D158" s="1462" t="s">
        <v>634</v>
      </c>
      <c r="E158" s="1463"/>
      <c r="F158" s="1463"/>
      <c r="G158" s="1652"/>
      <c r="H158" s="364" t="s">
        <v>618</v>
      </c>
      <c r="I158" s="403"/>
      <c r="J158" s="482"/>
    </row>
    <row r="159" spans="1:10" ht="15" customHeight="1">
      <c r="A159" s="514"/>
      <c r="B159" s="186"/>
      <c r="C159" s="138"/>
      <c r="D159" s="609" t="s">
        <v>615</v>
      </c>
      <c r="E159" s="468"/>
      <c r="F159" s="468"/>
      <c r="G159" s="467"/>
      <c r="H159" s="364" t="s">
        <v>619</v>
      </c>
      <c r="I159" s="403"/>
      <c r="J159" s="482"/>
    </row>
    <row r="160" spans="1:10" ht="15" customHeight="1" thickBot="1">
      <c r="A160" s="514"/>
      <c r="B160" s="221"/>
      <c r="C160" s="138"/>
      <c r="D160" s="602" t="s">
        <v>1400</v>
      </c>
      <c r="E160" s="603"/>
      <c r="F160" s="603"/>
      <c r="G160" s="632"/>
      <c r="H160" s="373" t="s">
        <v>620</v>
      </c>
      <c r="I160" s="606"/>
      <c r="J160" s="585"/>
    </row>
    <row r="161" spans="1:12" ht="15" customHeight="1" thickTop="1">
      <c r="A161" s="514"/>
      <c r="B161" s="221"/>
      <c r="C161" s="581"/>
      <c r="D161" s="602" t="s">
        <v>1401</v>
      </c>
      <c r="E161" s="603"/>
      <c r="F161" s="603"/>
      <c r="G161" s="632"/>
      <c r="H161" s="403"/>
      <c r="I161" s="403"/>
      <c r="J161" s="583"/>
    </row>
    <row r="162" spans="1:12" ht="15" customHeight="1">
      <c r="A162" s="514"/>
      <c r="B162" s="221"/>
      <c r="C162" s="581"/>
      <c r="D162" s="602" t="s">
        <v>1402</v>
      </c>
      <c r="E162" s="603"/>
      <c r="F162" s="603"/>
      <c r="G162" s="632"/>
      <c r="H162" s="403"/>
      <c r="I162" s="403"/>
      <c r="J162" s="584"/>
    </row>
    <row r="163" spans="1:12" ht="15" customHeight="1">
      <c r="A163" s="514"/>
      <c r="B163" s="221"/>
      <c r="C163" s="581"/>
      <c r="D163" s="602" t="s">
        <v>1403</v>
      </c>
      <c r="E163" s="603"/>
      <c r="F163" s="603"/>
      <c r="G163" s="632"/>
      <c r="H163" s="403"/>
      <c r="I163" s="403"/>
      <c r="J163" s="584"/>
    </row>
    <row r="164" spans="1:12" ht="15" customHeight="1">
      <c r="A164" s="514"/>
      <c r="B164" s="221"/>
      <c r="C164" s="581"/>
      <c r="D164" s="1504" t="s">
        <v>1404</v>
      </c>
      <c r="E164" s="1505"/>
      <c r="F164" s="1505"/>
      <c r="G164" s="1644"/>
      <c r="H164" s="403"/>
      <c r="I164" s="403"/>
      <c r="J164" s="584"/>
    </row>
    <row r="165" spans="1:12" ht="15" customHeight="1">
      <c r="A165" s="514"/>
      <c r="B165" s="221"/>
      <c r="C165" s="531"/>
      <c r="D165" s="221"/>
      <c r="E165" s="173"/>
      <c r="F165" s="173"/>
      <c r="H165" s="501"/>
      <c r="I165" s="501"/>
      <c r="J165" s="285"/>
    </row>
    <row r="166" spans="1:12" ht="15" customHeight="1">
      <c r="A166" s="514"/>
      <c r="B166" s="381" t="s">
        <v>49</v>
      </c>
      <c r="C166" s="363" t="str">
        <f>IF(AND(C167="",COUNTIF(C154:C164,"○")=0),"",COUNTIF(C154:C164,"○"))</f>
        <v/>
      </c>
      <c r="D166" s="221"/>
      <c r="E166" s="173"/>
      <c r="F166" s="173"/>
      <c r="J166" s="136"/>
    </row>
    <row r="167" spans="1:12" ht="15" customHeight="1">
      <c r="A167" s="130"/>
      <c r="B167" s="381" t="s">
        <v>50</v>
      </c>
      <c r="C167" s="363" t="str">
        <f>IF(COUNTIF(C154:C164,"×")=0,"",COUNTIF(C154:C164,"×"))</f>
        <v/>
      </c>
      <c r="D167" s="221"/>
      <c r="E167" s="173"/>
      <c r="F167" s="173"/>
      <c r="J167" s="136"/>
    </row>
    <row r="168" spans="1:12" ht="15" customHeight="1">
      <c r="A168" s="130"/>
      <c r="B168" s="381" t="s">
        <v>51</v>
      </c>
      <c r="C168" s="366"/>
      <c r="D168" s="221"/>
      <c r="E168" s="173"/>
      <c r="F168" s="173"/>
      <c r="J168" s="136"/>
    </row>
    <row r="169" spans="1:12" ht="15" customHeight="1">
      <c r="A169" s="130"/>
      <c r="B169" s="358"/>
      <c r="C169" s="363"/>
      <c r="D169" s="221"/>
      <c r="E169" s="173"/>
      <c r="F169" s="173"/>
      <c r="J169" s="136"/>
    </row>
    <row r="170" spans="1:12" ht="15" customHeight="1">
      <c r="A170" s="130"/>
      <c r="B170" s="382" t="s">
        <v>52</v>
      </c>
      <c r="C170" s="363" t="str">
        <f>C166</f>
        <v/>
      </c>
      <c r="D170" s="221"/>
      <c r="E170" s="173"/>
      <c r="F170" s="173"/>
      <c r="J170" s="136"/>
    </row>
    <row r="171" spans="1:12" ht="15" customHeight="1">
      <c r="A171" s="130"/>
      <c r="B171" s="382" t="s">
        <v>53</v>
      </c>
      <c r="C171" s="363" t="str">
        <f>IF(SUM(C166:C167)=0,"",SUM(C166:C167))</f>
        <v/>
      </c>
      <c r="D171" s="221"/>
      <c r="E171" s="173"/>
      <c r="F171" s="173"/>
      <c r="J171" s="136"/>
    </row>
    <row r="172" spans="1:12" ht="15" customHeight="1">
      <c r="A172" s="130"/>
      <c r="B172" s="382" t="s">
        <v>54</v>
      </c>
      <c r="C172" s="371" t="str">
        <f>IF(ISERROR(C170/C171)=TRUE,"",ROUNDDOWN(C170/C171,2))</f>
        <v/>
      </c>
      <c r="D172" s="246"/>
      <c r="E172" s="245"/>
      <c r="F172" s="245"/>
      <c r="J172" s="136"/>
    </row>
    <row r="173" spans="1:12" ht="15" customHeight="1">
      <c r="A173" s="130"/>
      <c r="B173" s="382" t="s">
        <v>18</v>
      </c>
      <c r="C173" s="372" t="str">
        <f>IF(C171="","",IF(C172&lt;=0.1,"d",IF(C172&lt;=0.25,"c",IF(C172&lt;=0.45,"b'",IF(C172&lt;=0.65,"b",IF(C172&lt;=0.8,"a'",IF(C172&gt;0.8,"a","")))))))</f>
        <v/>
      </c>
      <c r="D173" s="221"/>
      <c r="E173" s="173"/>
      <c r="F173" s="173"/>
      <c r="G173" s="173"/>
      <c r="J173" s="136"/>
    </row>
    <row r="174" spans="1:12" ht="15" customHeight="1" thickBot="1">
      <c r="A174" s="170"/>
      <c r="B174" s="171"/>
      <c r="C174" s="161"/>
      <c r="D174" s="157"/>
      <c r="E174" s="158"/>
      <c r="F174" s="158"/>
      <c r="G174" s="158"/>
      <c r="H174" s="158"/>
      <c r="I174" s="158"/>
      <c r="J174" s="161"/>
    </row>
    <row r="175" spans="1:12" ht="17.25">
      <c r="A175" s="9" t="s">
        <v>648</v>
      </c>
      <c r="B175" s="9"/>
      <c r="C175" s="9"/>
      <c r="D175" s="1542" t="s">
        <v>1674</v>
      </c>
      <c r="E175" s="1542"/>
      <c r="F175" s="1542"/>
      <c r="G175" s="1542"/>
      <c r="H175" s="1542"/>
      <c r="I175" s="628"/>
      <c r="J175" s="9"/>
      <c r="K175" s="9"/>
      <c r="L175" s="9"/>
    </row>
    <row r="176" spans="1:12" ht="15" customHeight="1" thickBot="1">
      <c r="A176" s="9" t="s">
        <v>1643</v>
      </c>
      <c r="B176" s="9"/>
      <c r="C176" s="9"/>
      <c r="D176" s="9"/>
      <c r="E176" s="9"/>
      <c r="F176" s="9"/>
      <c r="G176" s="9"/>
      <c r="H176" s="9"/>
      <c r="I176" s="9"/>
      <c r="J176" s="443"/>
      <c r="K176" s="9"/>
      <c r="L176" s="443" t="s">
        <v>684</v>
      </c>
    </row>
    <row r="177" spans="1:12" s="9" customFormat="1" ht="15" customHeight="1">
      <c r="A177" s="614" t="s">
        <v>185</v>
      </c>
      <c r="B177" s="573" t="s">
        <v>568</v>
      </c>
      <c r="C177" s="1469" t="s">
        <v>42</v>
      </c>
      <c r="D177" s="615" t="s">
        <v>69</v>
      </c>
      <c r="E177" s="607" t="s">
        <v>351</v>
      </c>
      <c r="F177" s="460" t="s">
        <v>352</v>
      </c>
      <c r="G177" s="460" t="s">
        <v>353</v>
      </c>
      <c r="H177" s="616" t="s">
        <v>39</v>
      </c>
      <c r="I177" s="1604" t="s">
        <v>42</v>
      </c>
      <c r="J177" s="385" t="s">
        <v>116</v>
      </c>
      <c r="K177" s="1609" t="s">
        <v>42</v>
      </c>
      <c r="L177" s="386" t="s">
        <v>73</v>
      </c>
    </row>
    <row r="178" spans="1:12" ht="42" customHeight="1">
      <c r="A178" s="1647" t="s">
        <v>569</v>
      </c>
      <c r="B178" s="234" t="s">
        <v>980</v>
      </c>
      <c r="C178" s="1470"/>
      <c r="D178" s="1655" t="s">
        <v>570</v>
      </c>
      <c r="E178" s="1656"/>
      <c r="F178" s="1656"/>
      <c r="G178" s="1656"/>
      <c r="H178" s="1657"/>
      <c r="I178" s="1605"/>
      <c r="J178" s="235"/>
      <c r="K178" s="1610"/>
      <c r="L178" s="248"/>
    </row>
    <row r="179" spans="1:12" ht="15" customHeight="1">
      <c r="A179" s="1647"/>
      <c r="B179" s="229"/>
      <c r="C179" s="136"/>
      <c r="D179" s="469" t="s">
        <v>359</v>
      </c>
      <c r="I179" s="165"/>
      <c r="K179" s="165"/>
      <c r="L179" s="136"/>
    </row>
    <row r="180" spans="1:12" ht="15" customHeight="1">
      <c r="A180" s="625"/>
      <c r="B180" s="391"/>
      <c r="C180" s="138"/>
      <c r="D180" s="1460" t="s">
        <v>635</v>
      </c>
      <c r="E180" s="1461"/>
      <c r="F180" s="1461"/>
      <c r="G180" s="1461"/>
      <c r="H180" s="1487"/>
      <c r="I180" s="430"/>
      <c r="J180" s="1464" t="s">
        <v>621</v>
      </c>
      <c r="K180" s="430"/>
      <c r="L180" s="1465" t="s">
        <v>571</v>
      </c>
    </row>
    <row r="181" spans="1:12" ht="15" customHeight="1">
      <c r="A181" s="429"/>
      <c r="B181" s="394"/>
      <c r="C181" s="138"/>
      <c r="D181" s="1462" t="s">
        <v>636</v>
      </c>
      <c r="E181" s="1463"/>
      <c r="F181" s="1463"/>
      <c r="G181" s="1463"/>
      <c r="H181" s="1484"/>
      <c r="I181" s="431"/>
      <c r="J181" s="1464"/>
      <c r="K181" s="431"/>
      <c r="L181" s="1465"/>
    </row>
    <row r="182" spans="1:12" ht="28.5" customHeight="1">
      <c r="A182" s="426"/>
      <c r="B182" s="391"/>
      <c r="C182" s="138"/>
      <c r="D182" s="1460" t="s">
        <v>1408</v>
      </c>
      <c r="E182" s="1461"/>
      <c r="F182" s="1461"/>
      <c r="G182" s="1461"/>
      <c r="H182" s="1487"/>
      <c r="I182" s="431"/>
      <c r="J182" s="1464"/>
      <c r="K182" s="431"/>
      <c r="L182" s="1465"/>
    </row>
    <row r="183" spans="1:12" ht="15" customHeight="1">
      <c r="A183" s="426"/>
      <c r="B183" s="391"/>
      <c r="C183" s="138"/>
      <c r="D183" s="1462" t="s">
        <v>637</v>
      </c>
      <c r="E183" s="1463"/>
      <c r="F183" s="1463"/>
      <c r="G183" s="1463"/>
      <c r="H183" s="1484"/>
      <c r="I183" s="192"/>
      <c r="J183" s="1464"/>
      <c r="K183" s="431"/>
      <c r="L183" s="1465"/>
    </row>
    <row r="184" spans="1:12" ht="15" customHeight="1" thickBot="1">
      <c r="A184" s="426"/>
      <c r="B184" s="391"/>
      <c r="C184" s="138"/>
      <c r="D184" s="1462" t="s">
        <v>638</v>
      </c>
      <c r="E184" s="1463"/>
      <c r="F184" s="1463"/>
      <c r="G184" s="1463"/>
      <c r="H184" s="1484"/>
      <c r="I184" s="396"/>
      <c r="J184" s="1491"/>
      <c r="K184" s="431"/>
      <c r="L184" s="1465"/>
    </row>
    <row r="185" spans="1:12" ht="15" customHeight="1" thickTop="1">
      <c r="A185" s="426"/>
      <c r="B185" s="391"/>
      <c r="C185" s="138"/>
      <c r="D185" s="1462" t="s">
        <v>639</v>
      </c>
      <c r="E185" s="1463"/>
      <c r="F185" s="1463"/>
      <c r="G185" s="1463"/>
      <c r="H185" s="1652"/>
      <c r="I185" s="1565" t="s">
        <v>584</v>
      </c>
      <c r="J185" s="1567"/>
      <c r="K185" s="9"/>
      <c r="L185" s="600"/>
    </row>
    <row r="186" spans="1:12" ht="15" customHeight="1">
      <c r="A186" s="426"/>
      <c r="B186" s="391"/>
      <c r="C186" s="138"/>
      <c r="D186" s="1462" t="s">
        <v>640</v>
      </c>
      <c r="E186" s="1463"/>
      <c r="F186" s="1463"/>
      <c r="G186" s="1463"/>
      <c r="H186" s="1652"/>
      <c r="I186" s="575"/>
      <c r="J186" s="365" t="s">
        <v>585</v>
      </c>
      <c r="K186" s="9"/>
      <c r="L186" s="600"/>
    </row>
    <row r="187" spans="1:12" ht="15" customHeight="1">
      <c r="A187" s="426"/>
      <c r="B187" s="391"/>
      <c r="C187" s="138"/>
      <c r="D187" s="1462" t="s">
        <v>641</v>
      </c>
      <c r="E187" s="1463"/>
      <c r="F187" s="1463"/>
      <c r="G187" s="1463"/>
      <c r="H187" s="1652"/>
      <c r="I187" s="575"/>
      <c r="J187" s="365" t="s">
        <v>587</v>
      </c>
      <c r="K187" s="9"/>
      <c r="L187" s="600"/>
    </row>
    <row r="188" spans="1:12" ht="15" customHeight="1">
      <c r="A188" s="426"/>
      <c r="B188" s="391"/>
      <c r="C188" s="138"/>
      <c r="D188" s="1462" t="s">
        <v>642</v>
      </c>
      <c r="E188" s="1463"/>
      <c r="F188" s="1463"/>
      <c r="G188" s="1463"/>
      <c r="H188" s="1652"/>
      <c r="I188" s="575"/>
      <c r="J188" s="365" t="s">
        <v>589</v>
      </c>
      <c r="K188" s="9"/>
      <c r="L188" s="600"/>
    </row>
    <row r="189" spans="1:12" ht="15" customHeight="1" thickBot="1">
      <c r="A189" s="426"/>
      <c r="B189" s="391"/>
      <c r="C189" s="138"/>
      <c r="D189" s="1462" t="s">
        <v>1409</v>
      </c>
      <c r="E189" s="1463"/>
      <c r="F189" s="1463"/>
      <c r="G189" s="1463"/>
      <c r="H189" s="1652"/>
      <c r="I189" s="577"/>
      <c r="J189" s="367" t="s">
        <v>591</v>
      </c>
      <c r="K189" s="396"/>
      <c r="L189" s="600"/>
    </row>
    <row r="190" spans="1:12" ht="15" customHeight="1" thickTop="1">
      <c r="A190" s="426"/>
      <c r="B190" s="391"/>
      <c r="C190" s="138"/>
      <c r="D190" s="1462" t="s">
        <v>1410</v>
      </c>
      <c r="E190" s="1463"/>
      <c r="F190" s="1463"/>
      <c r="G190" s="1463"/>
      <c r="H190" s="1484"/>
      <c r="I190" s="396"/>
      <c r="J190" s="9"/>
      <c r="K190" s="396"/>
      <c r="L190" s="600"/>
    </row>
    <row r="191" spans="1:12" ht="15" customHeight="1">
      <c r="A191" s="426"/>
      <c r="B191" s="391"/>
      <c r="C191" s="138"/>
      <c r="D191" s="1462" t="s">
        <v>643</v>
      </c>
      <c r="E191" s="1463"/>
      <c r="F191" s="1463"/>
      <c r="G191" s="1463"/>
      <c r="H191" s="1484"/>
      <c r="I191" s="396"/>
      <c r="J191" s="9"/>
      <c r="K191" s="396"/>
      <c r="L191" s="600"/>
    </row>
    <row r="192" spans="1:12" ht="15" customHeight="1">
      <c r="A192" s="426"/>
      <c r="B192" s="391"/>
      <c r="C192" s="138"/>
      <c r="D192" s="1462" t="s">
        <v>644</v>
      </c>
      <c r="E192" s="1463"/>
      <c r="F192" s="1463"/>
      <c r="G192" s="1463"/>
      <c r="H192" s="1484"/>
      <c r="I192" s="396"/>
      <c r="J192" s="9"/>
      <c r="K192" s="396"/>
      <c r="L192" s="600"/>
    </row>
    <row r="193" spans="1:14" ht="15" customHeight="1">
      <c r="A193" s="426"/>
      <c r="B193" s="391"/>
      <c r="C193" s="138"/>
      <c r="D193" s="576" t="s">
        <v>1411</v>
      </c>
      <c r="E193" s="495"/>
      <c r="F193" s="495"/>
      <c r="G193" s="495"/>
      <c r="H193" s="601"/>
      <c r="I193" s="396"/>
      <c r="J193" s="9"/>
      <c r="K193" s="396"/>
      <c r="L193" s="600"/>
    </row>
    <row r="194" spans="1:14" ht="15" customHeight="1">
      <c r="A194" s="426"/>
      <c r="B194" s="391"/>
      <c r="C194" s="138"/>
      <c r="D194" s="1466" t="s">
        <v>439</v>
      </c>
      <c r="E194" s="1467"/>
      <c r="F194" s="1467"/>
      <c r="G194" s="1467"/>
      <c r="H194" s="1468"/>
      <c r="I194" s="432"/>
      <c r="J194" s="9"/>
      <c r="K194" s="396"/>
      <c r="L194" s="417"/>
    </row>
    <row r="195" spans="1:14" ht="15" customHeight="1">
      <c r="A195" s="426"/>
      <c r="B195" s="358"/>
      <c r="C195" s="359"/>
      <c r="D195" s="9"/>
      <c r="E195" s="9"/>
      <c r="F195" s="9"/>
      <c r="G195" s="9"/>
      <c r="H195" s="9"/>
      <c r="I195" s="432"/>
      <c r="J195" s="9"/>
      <c r="K195" s="396"/>
      <c r="L195" s="417"/>
    </row>
    <row r="196" spans="1:14" ht="15" customHeight="1">
      <c r="A196" s="426"/>
      <c r="B196" s="381" t="s">
        <v>49</v>
      </c>
      <c r="C196" s="356" t="str">
        <f>IF(AND(C197="",COUNTIF(C180:C194,"○")=0),"",COUNTIF(C180:C194,"○"))</f>
        <v/>
      </c>
      <c r="D196" s="383"/>
      <c r="E196" s="9"/>
      <c r="F196" s="9"/>
      <c r="G196" s="402"/>
      <c r="H196" s="402"/>
      <c r="I196" s="432"/>
      <c r="J196" s="9"/>
      <c r="K196" s="396"/>
      <c r="L196" s="417"/>
    </row>
    <row r="197" spans="1:14" ht="15" customHeight="1">
      <c r="A197" s="426"/>
      <c r="B197" s="381" t="s">
        <v>50</v>
      </c>
      <c r="C197" s="356" t="str">
        <f>IF(COUNTIF(C180:C194,"×")=0,"",COUNTIF(C180:C194,"×"))</f>
        <v/>
      </c>
      <c r="D197" s="383"/>
      <c r="E197" s="9"/>
      <c r="F197" s="9"/>
      <c r="G197" s="402"/>
      <c r="H197" s="402"/>
      <c r="I197" s="432"/>
      <c r="J197" s="9"/>
      <c r="K197" s="396"/>
      <c r="L197" s="417"/>
    </row>
    <row r="198" spans="1:14" ht="15" customHeight="1">
      <c r="A198" s="426"/>
      <c r="B198" s="381" t="s">
        <v>51</v>
      </c>
      <c r="C198" s="619"/>
      <c r="D198" s="383"/>
      <c r="E198" s="9"/>
      <c r="F198" s="9"/>
      <c r="G198" s="9"/>
      <c r="H198" s="9"/>
      <c r="I198" s="396"/>
      <c r="J198" s="9"/>
      <c r="K198" s="396"/>
      <c r="L198" s="417"/>
    </row>
    <row r="199" spans="1:14" ht="15" customHeight="1" thickBot="1">
      <c r="A199" s="426"/>
      <c r="B199" s="358"/>
      <c r="C199" s="356"/>
      <c r="D199" s="544"/>
      <c r="E199" s="374"/>
      <c r="F199" s="374"/>
      <c r="G199" s="374"/>
      <c r="H199" s="9"/>
      <c r="I199" s="396"/>
      <c r="J199" s="9"/>
      <c r="K199" s="396"/>
      <c r="L199" s="417"/>
    </row>
    <row r="200" spans="1:14" ht="15" customHeight="1" thickTop="1">
      <c r="A200" s="426"/>
      <c r="B200" s="382" t="s">
        <v>52</v>
      </c>
      <c r="C200" s="363" t="str">
        <f>C196</f>
        <v/>
      </c>
      <c r="D200" s="369" t="s">
        <v>1111</v>
      </c>
      <c r="E200" s="370"/>
      <c r="F200" s="370"/>
      <c r="G200" s="613"/>
      <c r="H200" s="9"/>
      <c r="I200" s="396"/>
      <c r="J200" s="9"/>
      <c r="K200" s="396"/>
      <c r="L200" s="417"/>
    </row>
    <row r="201" spans="1:14" ht="15" customHeight="1">
      <c r="A201" s="426"/>
      <c r="B201" s="382" t="s">
        <v>53</v>
      </c>
      <c r="C201" s="363" t="str">
        <f>IF(SUM(C196:C197)=0,"",SUM(C196:C197))</f>
        <v/>
      </c>
      <c r="D201" s="364" t="s">
        <v>1118</v>
      </c>
      <c r="E201" s="9"/>
      <c r="F201" s="9"/>
      <c r="G201" s="613"/>
      <c r="H201" s="9"/>
      <c r="I201" s="396"/>
      <c r="J201" s="9"/>
      <c r="K201" s="396"/>
      <c r="L201" s="417"/>
    </row>
    <row r="202" spans="1:14" ht="15" customHeight="1">
      <c r="A202" s="426"/>
      <c r="B202" s="382" t="s">
        <v>54</v>
      </c>
      <c r="C202" s="371" t="str">
        <f>IF(ISERROR(C200/C201)=TRUE,"",ROUNDDOWN(C200/C201,2))</f>
        <v/>
      </c>
      <c r="D202" s="364" t="s">
        <v>1108</v>
      </c>
      <c r="E202" s="9"/>
      <c r="F202" s="9"/>
      <c r="G202" s="365"/>
      <c r="H202" s="9"/>
      <c r="I202" s="396"/>
      <c r="J202" s="9"/>
      <c r="K202" s="396"/>
      <c r="L202" s="417"/>
    </row>
    <row r="203" spans="1:14" ht="15" customHeight="1" thickBot="1">
      <c r="A203" s="426"/>
      <c r="B203" s="382"/>
      <c r="C203" s="630" t="str">
        <f>IF(C202="","",IF(C201&lt;=2,"c",IF(C202&lt;0.6,"c",IF(C202&lt;0.75,"b",IF(C202&lt;0.9,"a'",IF(C202&gt;=0.9,"a",""))))))</f>
        <v/>
      </c>
      <c r="D203" s="373" t="s">
        <v>1119</v>
      </c>
      <c r="E203" s="374"/>
      <c r="F203" s="374"/>
      <c r="G203" s="367"/>
      <c r="H203" s="9"/>
      <c r="I203" s="396"/>
      <c r="J203" s="9"/>
      <c r="K203" s="396"/>
      <c r="L203" s="417"/>
    </row>
    <row r="204" spans="1:14" ht="15" customHeight="1" thickTop="1">
      <c r="A204" s="426"/>
      <c r="B204" s="382"/>
      <c r="C204" s="414"/>
      <c r="D204" s="403"/>
      <c r="E204" s="403"/>
      <c r="F204" s="403"/>
      <c r="G204" s="403"/>
      <c r="H204" s="9"/>
      <c r="I204" s="396"/>
      <c r="J204" s="9"/>
      <c r="K204" s="396"/>
      <c r="L204" s="417"/>
    </row>
    <row r="205" spans="1:14" ht="15" customHeight="1">
      <c r="A205" s="426"/>
      <c r="B205" s="399" t="s">
        <v>18</v>
      </c>
      <c r="C205" s="631" t="str">
        <f>IF(OR(K180="○"),"e",IF(OR(I180="○"),"d",IF(OR(C203="d"),"d",N207)))</f>
        <v/>
      </c>
      <c r="D205" s="403" t="s">
        <v>609</v>
      </c>
      <c r="E205" s="402"/>
      <c r="F205" s="402"/>
      <c r="G205" s="9"/>
      <c r="H205" s="9"/>
      <c r="I205" s="396"/>
      <c r="J205" s="9"/>
      <c r="K205" s="396"/>
      <c r="L205" s="417"/>
    </row>
    <row r="206" spans="1:14" ht="15" customHeight="1" thickBot="1">
      <c r="A206" s="455"/>
      <c r="B206" s="456"/>
      <c r="C206" s="458"/>
      <c r="D206" s="376"/>
      <c r="E206" s="377"/>
      <c r="F206" s="377"/>
      <c r="G206" s="377"/>
      <c r="H206" s="377"/>
      <c r="I206" s="457"/>
      <c r="J206" s="377"/>
      <c r="K206" s="457"/>
      <c r="L206" s="458"/>
    </row>
    <row r="207" spans="1:14" ht="15" customHeight="1">
      <c r="A207" s="620"/>
      <c r="B207" s="9"/>
      <c r="C207" s="9"/>
      <c r="D207" s="9"/>
      <c r="E207" s="9"/>
      <c r="F207" s="9"/>
      <c r="G207" s="9"/>
      <c r="H207" s="9"/>
      <c r="I207" s="9"/>
      <c r="J207" s="9"/>
      <c r="K207" s="9"/>
      <c r="L207" s="9"/>
      <c r="N207" s="525" t="str">
        <f>IF(AND(I186="○",C201&lt;=2),"c",IF(AND(I187="○",C201&lt;=2),"c",IF(AND(I188="○",C201&lt;=2),"c",IF(AND(I189="○",C201&lt;=2),"c",IF(AND(I186="○",C203="a"),"a",IF(AND(I187="○",C203="a"),"a'",IF(AND(I188="○",C203="a"),"b",IF(AND(I189="○",C203="a"),"b",IF(AND(I186="○",C203="a'"),"a'",IF(AND(I187="○",C203="a'"),"b",IF(AND(I188="○",C203="a'"),"b'",IF(AND(I189="○",C203="a'"),"b'",IF(AND(I186="○",C203="b"),"b",IF(AND(I187="○",C203="b"),"b'",IF(AND(I188="○",C203="b"),"c",IF(AND(I189="○",C203="b"),"c",IF(AND(I186="○",C203="c"),"b'",IF(AND(I187="○",C203="c"),"c",IF(AND(I188="○",C203="c"),"c",IF(AND(I189="○",C203="c"),"c",""))))))))))))))))))))</f>
        <v/>
      </c>
    </row>
    <row r="208" spans="1:14" ht="15" customHeight="1" thickBot="1">
      <c r="A208" s="9" t="s">
        <v>1643</v>
      </c>
      <c r="B208" s="9"/>
      <c r="C208" s="9"/>
      <c r="D208" s="9"/>
      <c r="E208" s="9"/>
      <c r="F208" s="9"/>
      <c r="G208" s="9"/>
      <c r="H208" s="9"/>
      <c r="I208" s="9"/>
      <c r="J208" s="9"/>
      <c r="K208" s="9"/>
      <c r="L208" s="9"/>
    </row>
    <row r="209" spans="1:12" ht="15" customHeight="1">
      <c r="A209" s="1696" t="s">
        <v>1647</v>
      </c>
      <c r="B209" s="1698" t="s">
        <v>568</v>
      </c>
      <c r="C209" s="1469" t="s">
        <v>42</v>
      </c>
      <c r="D209" s="615" t="s">
        <v>67</v>
      </c>
      <c r="E209" s="607" t="s">
        <v>351</v>
      </c>
      <c r="F209" s="460" t="s">
        <v>70</v>
      </c>
      <c r="G209" s="460" t="s">
        <v>353</v>
      </c>
      <c r="H209" s="616" t="s">
        <v>39</v>
      </c>
      <c r="I209" s="1666" t="s">
        <v>25</v>
      </c>
      <c r="J209" s="1667"/>
      <c r="K209" s="9"/>
      <c r="L209" s="9"/>
    </row>
    <row r="210" spans="1:12" ht="15" customHeight="1">
      <c r="A210" s="1697"/>
      <c r="B210" s="1699"/>
      <c r="C210" s="1470"/>
      <c r="D210" s="621" t="s">
        <v>354</v>
      </c>
      <c r="E210" s="622" t="s">
        <v>355</v>
      </c>
      <c r="F210" s="618" t="s">
        <v>356</v>
      </c>
      <c r="G210" s="618" t="s">
        <v>357</v>
      </c>
      <c r="H210" s="623" t="s">
        <v>358</v>
      </c>
      <c r="I210" s="1668" t="s">
        <v>361</v>
      </c>
      <c r="J210" s="1669"/>
      <c r="K210" s="9"/>
      <c r="L210" s="9"/>
    </row>
    <row r="211" spans="1:12" ht="15" customHeight="1" thickBot="1">
      <c r="A211" s="1583" t="s">
        <v>1642</v>
      </c>
      <c r="B211" s="1694" t="s">
        <v>980</v>
      </c>
      <c r="C211" s="359"/>
      <c r="D211" s="357" t="s">
        <v>359</v>
      </c>
      <c r="E211" s="9"/>
      <c r="F211" s="9"/>
      <c r="G211" s="438"/>
      <c r="H211" s="438"/>
      <c r="I211" s="438"/>
      <c r="J211" s="439"/>
      <c r="K211" s="9"/>
      <c r="L211" s="9"/>
    </row>
    <row r="212" spans="1:12" ht="15" customHeight="1" thickTop="1">
      <c r="A212" s="1575"/>
      <c r="B212" s="1496"/>
      <c r="C212" s="138"/>
      <c r="D212" s="1462" t="s">
        <v>645</v>
      </c>
      <c r="E212" s="1463"/>
      <c r="F212" s="495"/>
      <c r="G212" s="467"/>
      <c r="H212" s="369" t="s">
        <v>255</v>
      </c>
      <c r="I212" s="604"/>
      <c r="J212" s="605"/>
      <c r="K212" s="624"/>
      <c r="L212" s="9"/>
    </row>
    <row r="213" spans="1:12" ht="15" customHeight="1">
      <c r="A213" s="1575"/>
      <c r="B213" s="1496"/>
      <c r="C213" s="138"/>
      <c r="D213" s="1462" t="s">
        <v>646</v>
      </c>
      <c r="E213" s="1463"/>
      <c r="F213" s="495"/>
      <c r="G213" s="467"/>
      <c r="H213" s="364" t="s">
        <v>1035</v>
      </c>
      <c r="I213" s="403"/>
      <c r="J213" s="482"/>
      <c r="K213" s="624"/>
      <c r="L213" s="9"/>
    </row>
    <row r="214" spans="1:12" ht="15" customHeight="1">
      <c r="A214" s="625" t="s">
        <v>180</v>
      </c>
      <c r="B214" s="358"/>
      <c r="C214" s="138"/>
      <c r="D214" s="1462" t="s">
        <v>627</v>
      </c>
      <c r="E214" s="1463"/>
      <c r="F214" s="495"/>
      <c r="G214" s="467"/>
      <c r="H214" s="364" t="s">
        <v>616</v>
      </c>
      <c r="I214" s="403"/>
      <c r="J214" s="482"/>
      <c r="K214" s="624"/>
      <c r="L214" s="9"/>
    </row>
    <row r="215" spans="1:12" ht="15" customHeight="1">
      <c r="A215" s="625"/>
      <c r="B215" s="378"/>
      <c r="C215" s="138"/>
      <c r="D215" s="1462" t="s">
        <v>647</v>
      </c>
      <c r="E215" s="1463"/>
      <c r="F215" s="495"/>
      <c r="G215" s="467"/>
      <c r="H215" s="364" t="s">
        <v>617</v>
      </c>
      <c r="I215" s="403"/>
      <c r="J215" s="482"/>
      <c r="K215" s="624"/>
      <c r="L215" s="9"/>
    </row>
    <row r="216" spans="1:12" ht="15" customHeight="1">
      <c r="A216" s="625"/>
      <c r="B216" s="379"/>
      <c r="C216" s="138"/>
      <c r="D216" s="1462" t="s">
        <v>629</v>
      </c>
      <c r="E216" s="1463"/>
      <c r="F216" s="495"/>
      <c r="G216" s="467"/>
      <c r="H216" s="364" t="s">
        <v>618</v>
      </c>
      <c r="I216" s="403"/>
      <c r="J216" s="482"/>
      <c r="K216" s="9"/>
      <c r="L216" s="9"/>
    </row>
    <row r="217" spans="1:12" ht="15" customHeight="1">
      <c r="A217" s="625"/>
      <c r="B217" s="378"/>
      <c r="C217" s="138"/>
      <c r="D217" s="1504" t="s">
        <v>1090</v>
      </c>
      <c r="E217" s="1505"/>
      <c r="F217" s="1505"/>
      <c r="G217" s="1693"/>
      <c r="H217" s="364" t="s">
        <v>619</v>
      </c>
      <c r="I217" s="403"/>
      <c r="J217" s="482"/>
      <c r="K217" s="9"/>
      <c r="L217" s="9"/>
    </row>
    <row r="218" spans="1:12" ht="15" customHeight="1" thickBot="1">
      <c r="A218" s="625"/>
      <c r="B218" s="378"/>
      <c r="C218" s="388"/>
      <c r="D218" s="358"/>
      <c r="E218" s="9"/>
      <c r="F218" s="9"/>
      <c r="G218" s="9"/>
      <c r="H218" s="373" t="s">
        <v>620</v>
      </c>
      <c r="I218" s="606"/>
      <c r="J218" s="585"/>
      <c r="K218" s="9"/>
      <c r="L218" s="9"/>
    </row>
    <row r="219" spans="1:12" ht="15" customHeight="1" thickTop="1">
      <c r="A219" s="625"/>
      <c r="B219" s="381" t="s">
        <v>49</v>
      </c>
      <c r="C219" s="363" t="str">
        <f>IF(AND(C220="",COUNTIF(C212:C217,"○")=0),"",COUNTIF(C212:C217,"○"))</f>
        <v/>
      </c>
      <c r="D219" s="378"/>
      <c r="E219" s="402"/>
      <c r="F219" s="402"/>
      <c r="G219" s="9"/>
      <c r="H219" s="9"/>
      <c r="I219" s="9"/>
      <c r="J219" s="417"/>
      <c r="K219" s="9"/>
      <c r="L219" s="9"/>
    </row>
    <row r="220" spans="1:12" ht="15" customHeight="1">
      <c r="A220" s="426"/>
      <c r="B220" s="381" t="s">
        <v>50</v>
      </c>
      <c r="C220" s="363" t="str">
        <f>IF(COUNTIF(C212:C217,"×")=0,"",COUNTIF(C212:C217,"×"))</f>
        <v/>
      </c>
      <c r="D220" s="378"/>
      <c r="E220" s="402"/>
      <c r="F220" s="402"/>
      <c r="G220" s="9"/>
      <c r="H220" s="9"/>
      <c r="I220" s="9"/>
      <c r="J220" s="417"/>
      <c r="K220" s="9"/>
      <c r="L220" s="9"/>
    </row>
    <row r="221" spans="1:12" ht="15" customHeight="1">
      <c r="A221" s="426"/>
      <c r="B221" s="381" t="s">
        <v>51</v>
      </c>
      <c r="C221" s="366"/>
      <c r="D221" s="378"/>
      <c r="E221" s="402"/>
      <c r="F221" s="402"/>
      <c r="G221" s="9"/>
      <c r="H221" s="9"/>
      <c r="I221" s="9"/>
      <c r="J221" s="417"/>
      <c r="K221" s="9"/>
      <c r="L221" s="9"/>
    </row>
    <row r="222" spans="1:12" ht="15" customHeight="1">
      <c r="A222" s="426"/>
      <c r="B222" s="358"/>
      <c r="C222" s="363"/>
      <c r="D222" s="378"/>
      <c r="E222" s="402"/>
      <c r="F222" s="402"/>
      <c r="G222" s="9"/>
      <c r="H222" s="9"/>
      <c r="I222" s="9"/>
      <c r="J222" s="417"/>
      <c r="K222" s="9"/>
      <c r="L222" s="9"/>
    </row>
    <row r="223" spans="1:12" ht="15" customHeight="1">
      <c r="A223" s="426"/>
      <c r="B223" s="382" t="s">
        <v>52</v>
      </c>
      <c r="C223" s="363" t="str">
        <f>C219</f>
        <v/>
      </c>
      <c r="D223" s="378"/>
      <c r="E223" s="402"/>
      <c r="F223" s="402"/>
      <c r="G223" s="9"/>
      <c r="H223" s="9"/>
      <c r="I223" s="9"/>
      <c r="J223" s="417"/>
      <c r="K223" s="9"/>
      <c r="L223" s="9"/>
    </row>
    <row r="224" spans="1:12" ht="15" customHeight="1">
      <c r="A224" s="426"/>
      <c r="B224" s="382" t="s">
        <v>53</v>
      </c>
      <c r="C224" s="363" t="str">
        <f>IF(SUM(C219:C220)=0,"",SUM(C219:C220))</f>
        <v/>
      </c>
      <c r="D224" s="378"/>
      <c r="E224" s="402"/>
      <c r="F224" s="402"/>
      <c r="G224" s="9"/>
      <c r="H224" s="9"/>
      <c r="I224" s="9"/>
      <c r="J224" s="417"/>
      <c r="K224" s="9"/>
      <c r="L224" s="9"/>
    </row>
    <row r="225" spans="1:12" ht="15" customHeight="1">
      <c r="A225" s="426"/>
      <c r="B225" s="382" t="s">
        <v>54</v>
      </c>
      <c r="C225" s="371" t="str">
        <f>IF(ISERROR(C223/C224)=TRUE,"",ROUNDDOWN(C223/C224,2))</f>
        <v/>
      </c>
      <c r="D225" s="626"/>
      <c r="E225" s="627"/>
      <c r="F225" s="627"/>
      <c r="G225" s="9"/>
      <c r="H225" s="9"/>
      <c r="I225" s="9"/>
      <c r="J225" s="417"/>
      <c r="K225" s="9"/>
      <c r="L225" s="9"/>
    </row>
    <row r="226" spans="1:12" ht="15" customHeight="1">
      <c r="A226" s="426"/>
      <c r="B226" s="382" t="s">
        <v>18</v>
      </c>
      <c r="C226" s="372" t="str">
        <f>IF(C225="","",IF(C225&lt;=0.1,"d",IF(C225&lt;=0.25,"c",IF(C225&lt;=0.45,"b'",IF(C225&lt;=0.65,"b",IF(C225&lt;=0.8,"a'",IF(C225&gt;0.8,"a","")))))))</f>
        <v/>
      </c>
      <c r="D226" s="378"/>
      <c r="E226" s="402"/>
      <c r="F226" s="402"/>
      <c r="G226" s="402"/>
      <c r="H226" s="9"/>
      <c r="I226" s="9"/>
      <c r="J226" s="417"/>
      <c r="K226" s="9"/>
      <c r="L226" s="9"/>
    </row>
    <row r="227" spans="1:12" ht="15" customHeight="1" thickBot="1">
      <c r="A227" s="455"/>
      <c r="B227" s="456"/>
      <c r="C227" s="458"/>
      <c r="D227" s="376"/>
      <c r="E227" s="377"/>
      <c r="F227" s="377"/>
      <c r="G227" s="377"/>
      <c r="H227" s="377"/>
      <c r="I227" s="377"/>
      <c r="J227" s="458"/>
      <c r="K227" s="9"/>
      <c r="L227" s="9"/>
    </row>
    <row r="228" spans="1:12" ht="17.25">
      <c r="A228" s="9" t="s">
        <v>1240</v>
      </c>
      <c r="B228" s="9"/>
      <c r="C228" s="9"/>
      <c r="D228" s="1542" t="s">
        <v>1675</v>
      </c>
      <c r="E228" s="1542"/>
      <c r="F228" s="1542"/>
      <c r="G228" s="1542"/>
      <c r="H228" s="1542"/>
      <c r="I228" s="628"/>
      <c r="J228" s="9"/>
      <c r="K228" s="9"/>
      <c r="L228" s="9"/>
    </row>
    <row r="229" spans="1:12" ht="15" customHeight="1" thickBot="1">
      <c r="A229" s="9" t="s">
        <v>1643</v>
      </c>
      <c r="B229" s="9"/>
      <c r="C229" s="9"/>
      <c r="D229" s="9"/>
      <c r="E229" s="9"/>
      <c r="F229" s="9"/>
      <c r="G229" s="9"/>
      <c r="H229" s="9"/>
      <c r="I229" s="9"/>
      <c r="J229" s="443"/>
      <c r="K229" s="9"/>
      <c r="L229" s="443" t="s">
        <v>684</v>
      </c>
    </row>
    <row r="230" spans="1:12" s="9" customFormat="1" ht="15" customHeight="1">
      <c r="A230" s="614" t="s">
        <v>185</v>
      </c>
      <c r="B230" s="573" t="s">
        <v>568</v>
      </c>
      <c r="C230" s="1469" t="s">
        <v>42</v>
      </c>
      <c r="D230" s="615" t="s">
        <v>69</v>
      </c>
      <c r="E230" s="607" t="s">
        <v>351</v>
      </c>
      <c r="F230" s="460" t="s">
        <v>352</v>
      </c>
      <c r="G230" s="460" t="s">
        <v>353</v>
      </c>
      <c r="H230" s="616" t="s">
        <v>39</v>
      </c>
      <c r="I230" s="1604" t="s">
        <v>42</v>
      </c>
      <c r="J230" s="385" t="s">
        <v>116</v>
      </c>
      <c r="K230" s="1609" t="s">
        <v>42</v>
      </c>
      <c r="L230" s="386" t="s">
        <v>73</v>
      </c>
    </row>
    <row r="231" spans="1:12" ht="42" customHeight="1">
      <c r="A231" s="1647" t="s">
        <v>569</v>
      </c>
      <c r="B231" s="1694" t="s">
        <v>982</v>
      </c>
      <c r="C231" s="1470"/>
      <c r="D231" s="1655" t="s">
        <v>570</v>
      </c>
      <c r="E231" s="1656"/>
      <c r="F231" s="1656"/>
      <c r="G231" s="1656"/>
      <c r="H231" s="1657"/>
      <c r="I231" s="1605"/>
      <c r="J231" s="235"/>
      <c r="K231" s="1610"/>
      <c r="L231" s="248"/>
    </row>
    <row r="232" spans="1:12" ht="15.75" customHeight="1">
      <c r="A232" s="1647"/>
      <c r="B232" s="1496"/>
      <c r="C232" s="167"/>
      <c r="D232" s="469" t="s">
        <v>359</v>
      </c>
      <c r="I232" s="165"/>
      <c r="K232" s="165"/>
      <c r="L232" s="136"/>
    </row>
    <row r="233" spans="1:12" ht="15.75" customHeight="1">
      <c r="A233" s="514"/>
      <c r="B233" s="1496"/>
      <c r="C233" s="533"/>
      <c r="D233" s="1473" t="s">
        <v>1405</v>
      </c>
      <c r="E233" s="1474"/>
      <c r="F233" s="1474"/>
      <c r="G233" s="1474"/>
      <c r="H233" s="1678"/>
      <c r="I233" s="430"/>
      <c r="J233" s="1464" t="s">
        <v>621</v>
      </c>
      <c r="K233" s="430"/>
      <c r="L233" s="1465" t="s">
        <v>571</v>
      </c>
    </row>
    <row r="234" spans="1:12" ht="15.75" customHeight="1">
      <c r="A234" s="232"/>
      <c r="B234" s="220"/>
      <c r="C234" s="138"/>
      <c r="D234" s="1460" t="s">
        <v>649</v>
      </c>
      <c r="E234" s="1461"/>
      <c r="F234" s="1461"/>
      <c r="G234" s="1461"/>
      <c r="H234" s="1487"/>
      <c r="I234" s="196"/>
      <c r="J234" s="1464"/>
      <c r="K234" s="196"/>
      <c r="L234" s="1465"/>
    </row>
    <row r="235" spans="1:12" ht="15.75" customHeight="1">
      <c r="A235" s="130"/>
      <c r="B235" s="131"/>
      <c r="C235" s="138"/>
      <c r="D235" s="1462" t="s">
        <v>650</v>
      </c>
      <c r="E235" s="1463"/>
      <c r="F235" s="1463"/>
      <c r="G235" s="1463"/>
      <c r="H235" s="1484"/>
      <c r="I235" s="196"/>
      <c r="J235" s="1464"/>
      <c r="K235" s="196"/>
      <c r="L235" s="1465"/>
    </row>
    <row r="236" spans="1:12" ht="15.75" customHeight="1">
      <c r="A236" s="130"/>
      <c r="B236" s="131"/>
      <c r="C236" s="138"/>
      <c r="D236" s="1460" t="s">
        <v>651</v>
      </c>
      <c r="E236" s="1461"/>
      <c r="F236" s="1461"/>
      <c r="G236" s="1461"/>
      <c r="H236" s="1487"/>
      <c r="I236" s="192"/>
      <c r="J236" s="1464"/>
      <c r="K236" s="196"/>
      <c r="L236" s="1465"/>
    </row>
    <row r="237" spans="1:12" ht="15.75" customHeight="1">
      <c r="A237" s="130"/>
      <c r="B237" s="131"/>
      <c r="C237" s="138"/>
      <c r="D237" s="1462" t="s">
        <v>652</v>
      </c>
      <c r="E237" s="1463"/>
      <c r="F237" s="1463"/>
      <c r="G237" s="1463"/>
      <c r="H237" s="1484"/>
      <c r="I237" s="134"/>
      <c r="J237" s="1464"/>
      <c r="K237" s="134"/>
      <c r="L237" s="1465"/>
    </row>
    <row r="238" spans="1:12" ht="15.75" customHeight="1">
      <c r="A238" s="130"/>
      <c r="B238" s="131"/>
      <c r="C238" s="138"/>
      <c r="D238" s="1462" t="s">
        <v>653</v>
      </c>
      <c r="E238" s="1463"/>
      <c r="F238" s="1463"/>
      <c r="G238" s="1463"/>
      <c r="H238" s="1484"/>
      <c r="I238" s="134"/>
      <c r="J238" s="1464"/>
      <c r="K238" s="134"/>
      <c r="L238" s="1465"/>
    </row>
    <row r="239" spans="1:12" ht="15.75" customHeight="1">
      <c r="A239" s="130"/>
      <c r="B239" s="131"/>
      <c r="C239" s="138"/>
      <c r="D239" s="1462" t="s">
        <v>654</v>
      </c>
      <c r="E239" s="1463"/>
      <c r="F239" s="1463"/>
      <c r="G239" s="1463"/>
      <c r="H239" s="1484"/>
      <c r="I239" s="134"/>
      <c r="K239" s="134"/>
      <c r="L239" s="496"/>
    </row>
    <row r="240" spans="1:12" ht="15.75" customHeight="1">
      <c r="A240" s="130"/>
      <c r="B240" s="131"/>
      <c r="C240" s="138"/>
      <c r="D240" s="1462" t="s">
        <v>655</v>
      </c>
      <c r="E240" s="1463"/>
      <c r="F240" s="1463"/>
      <c r="G240" s="1463"/>
      <c r="H240" s="1484"/>
      <c r="I240" s="134"/>
      <c r="K240" s="134"/>
      <c r="L240" s="496"/>
    </row>
    <row r="241" spans="1:12" ht="15.75" customHeight="1">
      <c r="A241" s="130"/>
      <c r="B241" s="131"/>
      <c r="C241" s="138"/>
      <c r="D241" s="1462" t="s">
        <v>656</v>
      </c>
      <c r="E241" s="1463"/>
      <c r="F241" s="1463"/>
      <c r="G241" s="1463"/>
      <c r="H241" s="1484"/>
      <c r="I241" s="134"/>
      <c r="K241" s="134"/>
      <c r="L241" s="496"/>
    </row>
    <row r="242" spans="1:12" ht="15.75" customHeight="1">
      <c r="A242" s="130"/>
      <c r="B242" s="131"/>
      <c r="C242" s="138"/>
      <c r="D242" s="1462" t="s">
        <v>657</v>
      </c>
      <c r="E242" s="1463"/>
      <c r="F242" s="1463"/>
      <c r="G242" s="1463"/>
      <c r="H242" s="1484"/>
      <c r="I242" s="134"/>
      <c r="K242" s="134"/>
      <c r="L242" s="496"/>
    </row>
    <row r="243" spans="1:12" ht="15.75" customHeight="1">
      <c r="A243" s="130"/>
      <c r="B243" s="131"/>
      <c r="C243" s="138"/>
      <c r="D243" s="1462" t="s">
        <v>658</v>
      </c>
      <c r="E243" s="1463"/>
      <c r="F243" s="1463"/>
      <c r="G243" s="1463"/>
      <c r="H243" s="1484"/>
      <c r="I243" s="134"/>
      <c r="K243" s="134"/>
      <c r="L243" s="496"/>
    </row>
    <row r="244" spans="1:12" ht="15.75" customHeight="1">
      <c r="A244" s="130"/>
      <c r="B244" s="131"/>
      <c r="C244" s="138"/>
      <c r="D244" s="1466" t="s">
        <v>567</v>
      </c>
      <c r="E244" s="1467"/>
      <c r="F244" s="1467"/>
      <c r="G244" s="1467"/>
      <c r="H244" s="1468"/>
      <c r="I244" s="134"/>
      <c r="K244" s="134"/>
      <c r="L244" s="496"/>
    </row>
    <row r="245" spans="1:12" ht="15.75" customHeight="1" thickBot="1">
      <c r="A245" s="130"/>
      <c r="B245" s="131"/>
      <c r="C245" s="533"/>
      <c r="D245" s="1473" t="s">
        <v>1406</v>
      </c>
      <c r="E245" s="1474"/>
      <c r="F245" s="1474"/>
      <c r="G245" s="1474"/>
      <c r="H245" s="1678"/>
      <c r="I245" s="134"/>
      <c r="K245" s="134"/>
      <c r="L245" s="496"/>
    </row>
    <row r="246" spans="1:12" ht="15.75" customHeight="1" thickTop="1">
      <c r="A246" s="130"/>
      <c r="B246" s="131"/>
      <c r="C246" s="138"/>
      <c r="D246" s="1462" t="s">
        <v>659</v>
      </c>
      <c r="E246" s="1463"/>
      <c r="F246" s="1463"/>
      <c r="G246" s="1463"/>
      <c r="H246" s="1652"/>
      <c r="I246" s="1565" t="s">
        <v>584</v>
      </c>
      <c r="J246" s="1567"/>
      <c r="K246" s="134"/>
      <c r="L246" s="496"/>
    </row>
    <row r="247" spans="1:12" ht="15.75" customHeight="1">
      <c r="A247" s="130"/>
      <c r="B247" s="131"/>
      <c r="C247" s="138"/>
      <c r="D247" s="1462" t="s">
        <v>660</v>
      </c>
      <c r="E247" s="1463"/>
      <c r="F247" s="1463"/>
      <c r="G247" s="1463"/>
      <c r="H247" s="1652"/>
      <c r="I247" s="575"/>
      <c r="J247" s="365" t="s">
        <v>585</v>
      </c>
      <c r="K247" s="134"/>
      <c r="L247" s="496"/>
    </row>
    <row r="248" spans="1:12" ht="15.75" customHeight="1">
      <c r="A248" s="130"/>
      <c r="B248" s="131"/>
      <c r="C248" s="138"/>
      <c r="D248" s="1462" t="s">
        <v>661</v>
      </c>
      <c r="E248" s="1463"/>
      <c r="F248" s="1463"/>
      <c r="G248" s="1463"/>
      <c r="H248" s="1652"/>
      <c r="I248" s="575"/>
      <c r="J248" s="365" t="s">
        <v>587</v>
      </c>
      <c r="K248" s="134"/>
      <c r="L248" s="496"/>
    </row>
    <row r="249" spans="1:12" ht="15.75" customHeight="1">
      <c r="A249" s="130"/>
      <c r="B249" s="131"/>
      <c r="C249" s="138"/>
      <c r="D249" s="1462" t="s">
        <v>662</v>
      </c>
      <c r="E249" s="1463"/>
      <c r="F249" s="1463"/>
      <c r="G249" s="1463"/>
      <c r="H249" s="1652"/>
      <c r="I249" s="575"/>
      <c r="J249" s="365" t="s">
        <v>589</v>
      </c>
      <c r="K249" s="134"/>
      <c r="L249" s="496"/>
    </row>
    <row r="250" spans="1:12" ht="15.75" customHeight="1" thickBot="1">
      <c r="A250" s="130"/>
      <c r="B250" s="131"/>
      <c r="C250" s="138"/>
      <c r="D250" s="1462" t="s">
        <v>663</v>
      </c>
      <c r="E250" s="1463"/>
      <c r="F250" s="1463"/>
      <c r="G250" s="1463"/>
      <c r="H250" s="1652"/>
      <c r="I250" s="577"/>
      <c r="J250" s="367" t="s">
        <v>591</v>
      </c>
      <c r="K250" s="134"/>
      <c r="L250" s="496"/>
    </row>
    <row r="251" spans="1:12" ht="15.75" customHeight="1" thickTop="1">
      <c r="A251" s="130"/>
      <c r="B251" s="131"/>
      <c r="C251" s="138"/>
      <c r="D251" s="1462" t="s">
        <v>664</v>
      </c>
      <c r="E251" s="1463"/>
      <c r="F251" s="1463"/>
      <c r="G251" s="1463"/>
      <c r="H251" s="1484"/>
      <c r="I251" s="134"/>
      <c r="K251" s="134"/>
      <c r="L251" s="496"/>
    </row>
    <row r="252" spans="1:12" ht="15.75" customHeight="1">
      <c r="A252" s="130"/>
      <c r="B252" s="131"/>
      <c r="C252" s="138"/>
      <c r="D252" s="1462" t="s">
        <v>985</v>
      </c>
      <c r="E252" s="1463"/>
      <c r="F252" s="1463"/>
      <c r="G252" s="1463"/>
      <c r="H252" s="1484"/>
      <c r="I252" s="134"/>
      <c r="K252" s="134"/>
      <c r="L252" s="496"/>
    </row>
    <row r="253" spans="1:12" ht="15.75" customHeight="1">
      <c r="A253" s="130"/>
      <c r="B253" s="131"/>
      <c r="C253" s="138"/>
      <c r="D253" s="1462" t="s">
        <v>665</v>
      </c>
      <c r="E253" s="1463"/>
      <c r="F253" s="1463"/>
      <c r="G253" s="1463"/>
      <c r="H253" s="1484"/>
      <c r="I253" s="134"/>
      <c r="K253" s="134"/>
      <c r="L253" s="496"/>
    </row>
    <row r="254" spans="1:12" ht="15.75" customHeight="1">
      <c r="A254" s="130"/>
      <c r="B254" s="131"/>
      <c r="C254" s="138"/>
      <c r="D254" s="1462" t="s">
        <v>666</v>
      </c>
      <c r="E254" s="1463"/>
      <c r="F254" s="1463"/>
      <c r="G254" s="1463"/>
      <c r="H254" s="1484"/>
      <c r="I254" s="134"/>
      <c r="K254" s="134"/>
      <c r="L254" s="496"/>
    </row>
    <row r="255" spans="1:12" ht="15.75" customHeight="1">
      <c r="A255" s="130"/>
      <c r="B255" s="131"/>
      <c r="C255" s="138"/>
      <c r="D255" s="1466" t="s">
        <v>667</v>
      </c>
      <c r="E255" s="1467"/>
      <c r="F255" s="1467"/>
      <c r="G255" s="1467"/>
      <c r="H255" s="1468"/>
      <c r="I255" s="197"/>
      <c r="K255" s="134"/>
      <c r="L255" s="136"/>
    </row>
    <row r="256" spans="1:12" ht="15.75" customHeight="1">
      <c r="A256" s="130"/>
      <c r="B256" s="184" t="s">
        <v>49</v>
      </c>
      <c r="C256" s="168" t="str">
        <f>IF(AND(C257="",COUNTIF(C234:C255,"○")=0),"",COUNTIF(C234:C255,"○"))</f>
        <v/>
      </c>
      <c r="D256" s="383"/>
      <c r="E256" s="9"/>
      <c r="F256" s="9"/>
      <c r="G256" s="173"/>
      <c r="H256" s="173"/>
      <c r="I256" s="197"/>
      <c r="K256" s="134"/>
      <c r="L256" s="136"/>
    </row>
    <row r="257" spans="1:14" ht="15.75" customHeight="1">
      <c r="A257" s="130"/>
      <c r="B257" s="184" t="s">
        <v>50</v>
      </c>
      <c r="C257" s="168" t="str">
        <f>IF(COUNTIF(C234:C255,"×")=0,"",COUNTIF(C234:C255,"×"))</f>
        <v/>
      </c>
      <c r="D257" s="383"/>
      <c r="E257" s="9"/>
      <c r="F257" s="9"/>
      <c r="G257" s="173"/>
      <c r="H257" s="173"/>
      <c r="I257" s="197"/>
      <c r="K257" s="134"/>
      <c r="L257" s="136"/>
    </row>
    <row r="258" spans="1:14" ht="15.75" customHeight="1">
      <c r="A258" s="130"/>
      <c r="B258" s="184" t="s">
        <v>51</v>
      </c>
      <c r="C258" s="236"/>
      <c r="D258" s="383"/>
      <c r="E258" s="9"/>
      <c r="F258" s="9"/>
      <c r="I258" s="134"/>
      <c r="K258" s="134"/>
      <c r="L258" s="136"/>
    </row>
    <row r="259" spans="1:14" ht="15.75" customHeight="1" thickBot="1">
      <c r="A259" s="130"/>
      <c r="B259" s="133"/>
      <c r="C259" s="168"/>
      <c r="D259" s="544"/>
      <c r="E259" s="374"/>
      <c r="F259" s="374"/>
      <c r="G259" s="154"/>
      <c r="I259" s="134"/>
      <c r="K259" s="134"/>
      <c r="L259" s="136"/>
    </row>
    <row r="260" spans="1:14" ht="15.75" customHeight="1" thickTop="1">
      <c r="A260" s="130"/>
      <c r="B260" s="187" t="s">
        <v>52</v>
      </c>
      <c r="C260" s="145" t="str">
        <f>C256</f>
        <v/>
      </c>
      <c r="D260" s="369" t="s">
        <v>1111</v>
      </c>
      <c r="E260" s="370"/>
      <c r="F260" s="370"/>
      <c r="G260" s="543"/>
      <c r="I260" s="134"/>
      <c r="K260" s="134"/>
      <c r="L260" s="136"/>
    </row>
    <row r="261" spans="1:14" ht="15.75" customHeight="1">
      <c r="A261" s="130"/>
      <c r="B261" s="187" t="s">
        <v>53</v>
      </c>
      <c r="C261" s="145" t="str">
        <f>IF(SUM(C256:C257)=0,"",SUM(C256:C257))</f>
        <v/>
      </c>
      <c r="D261" s="364" t="s">
        <v>1118</v>
      </c>
      <c r="E261" s="9"/>
      <c r="F261" s="9"/>
      <c r="G261" s="543"/>
      <c r="I261" s="134"/>
      <c r="K261" s="134"/>
      <c r="L261" s="136"/>
    </row>
    <row r="262" spans="1:14" ht="15.75" customHeight="1">
      <c r="A262" s="130"/>
      <c r="B262" s="187" t="s">
        <v>54</v>
      </c>
      <c r="C262" s="152" t="str">
        <f>IF(ISERROR(C260/C261)=TRUE,"",ROUNDDOWN(C260/C261,2))</f>
        <v/>
      </c>
      <c r="D262" s="364" t="s">
        <v>1108</v>
      </c>
      <c r="E262" s="9"/>
      <c r="F262" s="9"/>
      <c r="G262" s="148"/>
      <c r="I262" s="134"/>
      <c r="K262" s="134"/>
      <c r="L262" s="136"/>
    </row>
    <row r="263" spans="1:14" ht="15.75" customHeight="1" thickBot="1">
      <c r="A263" s="130"/>
      <c r="B263" s="187"/>
      <c r="C263" s="247" t="str">
        <f>IF(C262="","",IF(C261&lt;=2,"c",IF(C262&lt;0.6,"c",IF(C262&lt;0.75,"b",IF(C262&lt;0.9,"a'",IF(C262&gt;=0.9,"a",""))))))</f>
        <v/>
      </c>
      <c r="D263" s="373" t="s">
        <v>1119</v>
      </c>
      <c r="E263" s="374"/>
      <c r="F263" s="374"/>
      <c r="G263" s="149"/>
      <c r="I263" s="134"/>
      <c r="K263" s="134"/>
      <c r="L263" s="136"/>
    </row>
    <row r="264" spans="1:14" ht="15.75" customHeight="1" thickTop="1">
      <c r="A264" s="130"/>
      <c r="B264" s="187"/>
      <c r="C264" s="243"/>
      <c r="D264" s="501"/>
      <c r="E264" s="501"/>
      <c r="F264" s="501"/>
      <c r="G264" s="501"/>
      <c r="I264" s="134"/>
      <c r="K264" s="134"/>
      <c r="L264" s="136"/>
    </row>
    <row r="265" spans="1:14" ht="15.75" customHeight="1">
      <c r="A265" s="130"/>
      <c r="B265" s="144" t="s">
        <v>18</v>
      </c>
      <c r="C265" s="244" t="str">
        <f>IF(OR(K233="○"),"e",IF(OR(I233="○"),"d",IF(OR(I263="d"),"d",N267)))</f>
        <v/>
      </c>
      <c r="D265" s="501" t="s">
        <v>609</v>
      </c>
      <c r="E265" s="173"/>
      <c r="F265" s="173"/>
      <c r="I265" s="134"/>
      <c r="K265" s="134"/>
      <c r="L265" s="136"/>
    </row>
    <row r="266" spans="1:14" ht="15.75" customHeight="1" thickBot="1">
      <c r="A266" s="170"/>
      <c r="B266" s="171"/>
      <c r="C266" s="161"/>
      <c r="D266" s="157"/>
      <c r="E266" s="158"/>
      <c r="F266" s="158"/>
      <c r="G266" s="158"/>
      <c r="H266" s="158"/>
      <c r="I266" s="159"/>
      <c r="J266" s="158"/>
      <c r="K266" s="159"/>
      <c r="L266" s="161"/>
    </row>
    <row r="267" spans="1:14" ht="15.75" customHeight="1">
      <c r="A267" s="219"/>
      <c r="N267" s="525" t="str">
        <f>IF(AND(I247="○",C261&lt;=2),"c",IF(AND(I248="○",C261&lt;=2),"c",IF(AND(I249="○",C261&lt;=2),"c",IF(AND(I250="○",C261&lt;=2),"c",IF(AND(I247="○",C263="a"),"a",IF(AND(I248="○",C263="a"),"a'",IF(AND(I249="○",C263="a"),"b",IF(AND(I250="○",C263="a"),"b",IF(AND(I247="○",C263="a'"),"a'",IF(AND(I248="○",C263="a'"),"b",IF(AND(I249="○",C263="a'"),"b'",IF(AND(I250="○",C263="a'"),"b'",IF(AND(I247="○",C263="b"),"b",IF(AND(I248="○",C263="b"),"b'",IF(AND(I249="○",C263="b"),"c",IF(AND(I250="○",C263="b"),"c",IF(AND(I247="○",C263="c"),"b'",IF(AND(I248="○",C263="c"),"c",IF(AND(I249="○",C263="c"),"c",IF(AND(I250="○",C263="c"),"c",""))))))))))))))))))))</f>
        <v/>
      </c>
    </row>
    <row r="268" spans="1:14" ht="15.75" customHeight="1" thickBot="1">
      <c r="A268" s="9" t="s">
        <v>1643</v>
      </c>
    </row>
    <row r="269" spans="1:14" ht="15.75" customHeight="1">
      <c r="A269" s="1696" t="s">
        <v>1647</v>
      </c>
      <c r="B269" s="1698" t="s">
        <v>568</v>
      </c>
      <c r="C269" s="1469" t="s">
        <v>42</v>
      </c>
      <c r="D269" s="615" t="s">
        <v>67</v>
      </c>
      <c r="E269" s="607" t="s">
        <v>351</v>
      </c>
      <c r="F269" s="460" t="s">
        <v>70</v>
      </c>
      <c r="G269" s="460" t="s">
        <v>353</v>
      </c>
      <c r="H269" s="616" t="s">
        <v>39</v>
      </c>
      <c r="I269" s="1666" t="s">
        <v>25</v>
      </c>
      <c r="J269" s="1667"/>
    </row>
    <row r="270" spans="1:14" ht="15.75" customHeight="1">
      <c r="A270" s="1697"/>
      <c r="B270" s="1699"/>
      <c r="C270" s="1470"/>
      <c r="D270" s="621" t="s">
        <v>354</v>
      </c>
      <c r="E270" s="622" t="s">
        <v>355</v>
      </c>
      <c r="F270" s="618" t="s">
        <v>356</v>
      </c>
      <c r="G270" s="618" t="s">
        <v>357</v>
      </c>
      <c r="H270" s="623" t="s">
        <v>358</v>
      </c>
      <c r="I270" s="1668" t="s">
        <v>361</v>
      </c>
      <c r="J270" s="1669"/>
    </row>
    <row r="271" spans="1:14" ht="15.75" customHeight="1" thickBot="1">
      <c r="A271" s="1646" t="s">
        <v>1648</v>
      </c>
      <c r="B271" s="1694" t="s">
        <v>984</v>
      </c>
      <c r="C271" s="167"/>
      <c r="D271" s="469" t="s">
        <v>359</v>
      </c>
      <c r="G271" s="182"/>
      <c r="H271" s="182"/>
      <c r="I271" s="182"/>
      <c r="J271" s="166"/>
    </row>
    <row r="272" spans="1:14" ht="15.75" customHeight="1" thickTop="1">
      <c r="A272" s="1647"/>
      <c r="B272" s="1496"/>
      <c r="C272" s="138"/>
      <c r="D272" s="1462" t="s">
        <v>668</v>
      </c>
      <c r="E272" s="1463"/>
      <c r="F272" s="495"/>
      <c r="G272" s="467"/>
      <c r="H272" s="333" t="s">
        <v>255</v>
      </c>
      <c r="I272" s="499"/>
      <c r="J272" s="500"/>
      <c r="K272" s="205"/>
    </row>
    <row r="273" spans="1:18" ht="15.75" customHeight="1">
      <c r="A273" s="1647"/>
      <c r="B273" s="1496"/>
      <c r="C273" s="138"/>
      <c r="D273" s="1462" t="s">
        <v>669</v>
      </c>
      <c r="E273" s="1463"/>
      <c r="F273" s="495"/>
      <c r="G273" s="467"/>
      <c r="H273" s="508" t="s">
        <v>1035</v>
      </c>
      <c r="I273" s="501"/>
      <c r="J273" s="509"/>
      <c r="K273" s="205"/>
    </row>
    <row r="274" spans="1:18" ht="15.75" customHeight="1">
      <c r="A274" s="514" t="s">
        <v>180</v>
      </c>
      <c r="B274" s="1496"/>
      <c r="C274" s="138"/>
      <c r="D274" s="1462" t="s">
        <v>670</v>
      </c>
      <c r="E274" s="1463"/>
      <c r="F274" s="495"/>
      <c r="G274" s="467"/>
      <c r="H274" s="508" t="s">
        <v>616</v>
      </c>
      <c r="I274" s="501"/>
      <c r="J274" s="509"/>
      <c r="K274" s="205"/>
      <c r="O274" s="1659"/>
      <c r="P274" s="1659"/>
      <c r="Q274" s="1659"/>
      <c r="R274" s="1659"/>
    </row>
    <row r="275" spans="1:18" ht="15.75" customHeight="1">
      <c r="A275" s="514"/>
      <c r="B275" s="221"/>
      <c r="C275" s="138"/>
      <c r="D275" s="1462" t="s">
        <v>671</v>
      </c>
      <c r="E275" s="1463"/>
      <c r="F275" s="495"/>
      <c r="G275" s="467"/>
      <c r="H275" s="508" t="s">
        <v>617</v>
      </c>
      <c r="I275" s="501"/>
      <c r="J275" s="509"/>
      <c r="K275" s="205"/>
    </row>
    <row r="276" spans="1:18" ht="15.75" customHeight="1">
      <c r="A276" s="514"/>
      <c r="B276" s="186"/>
      <c r="C276" s="138"/>
      <c r="D276" s="1462" t="s">
        <v>629</v>
      </c>
      <c r="E276" s="1463"/>
      <c r="F276" s="495"/>
      <c r="G276" s="467"/>
      <c r="H276" s="508" t="s">
        <v>618</v>
      </c>
      <c r="I276" s="501"/>
      <c r="J276" s="509"/>
    </row>
    <row r="277" spans="1:18" ht="15.75" customHeight="1">
      <c r="A277" s="514"/>
      <c r="B277" s="186"/>
      <c r="C277" s="581"/>
      <c r="D277" s="1462" t="s">
        <v>1090</v>
      </c>
      <c r="E277" s="1463"/>
      <c r="F277" s="1463"/>
      <c r="G277" s="1652"/>
      <c r="H277" s="508" t="s">
        <v>619</v>
      </c>
      <c r="I277" s="501"/>
      <c r="J277" s="509"/>
    </row>
    <row r="278" spans="1:18" ht="15.75" customHeight="1" thickBot="1">
      <c r="A278" s="514"/>
      <c r="B278" s="184" t="s">
        <v>49</v>
      </c>
      <c r="C278" s="145" t="str">
        <f>IF(AND(C279="",COUNTIF(C272:C277,"○")=0),"",COUNTIF(C272:C277,"○"))</f>
        <v/>
      </c>
      <c r="D278" s="221"/>
      <c r="E278" s="173"/>
      <c r="F278" s="173"/>
      <c r="H278" s="334" t="s">
        <v>620</v>
      </c>
      <c r="I278" s="510"/>
      <c r="J278" s="511"/>
    </row>
    <row r="279" spans="1:18" ht="15.75" customHeight="1" thickTop="1">
      <c r="A279" s="130"/>
      <c r="B279" s="184" t="s">
        <v>50</v>
      </c>
      <c r="C279" s="145" t="str">
        <f>IF(COUNTIF(C272:C277,"×")=0,"",COUNTIF(C272:C277,"×"))</f>
        <v/>
      </c>
      <c r="D279" s="221"/>
      <c r="E279" s="173"/>
      <c r="F279" s="173"/>
      <c r="H279" s="499"/>
      <c r="I279" s="499"/>
      <c r="J279" s="284"/>
    </row>
    <row r="280" spans="1:18" ht="15.75" customHeight="1">
      <c r="A280" s="130"/>
      <c r="B280" s="184" t="s">
        <v>51</v>
      </c>
      <c r="C280" s="201"/>
      <c r="D280" s="221"/>
      <c r="E280" s="173"/>
      <c r="F280" s="173"/>
      <c r="J280" s="136"/>
    </row>
    <row r="281" spans="1:18" ht="15.75" customHeight="1">
      <c r="A281" s="130"/>
      <c r="B281" s="187" t="s">
        <v>52</v>
      </c>
      <c r="C281" s="145" t="str">
        <f>C278</f>
        <v/>
      </c>
      <c r="D281" s="221"/>
      <c r="E281" s="173"/>
      <c r="F281" s="173"/>
      <c r="J281" s="136"/>
    </row>
    <row r="282" spans="1:18" ht="15.75" customHeight="1">
      <c r="A282" s="130"/>
      <c r="B282" s="187" t="s">
        <v>53</v>
      </c>
      <c r="C282" s="145" t="str">
        <f>IF(SUM(C278:C279)=0,"",SUM(C278:C279))</f>
        <v/>
      </c>
      <c r="D282" s="221"/>
      <c r="E282" s="173"/>
      <c r="F282" s="173"/>
      <c r="J282" s="136"/>
    </row>
    <row r="283" spans="1:18" ht="15.75" customHeight="1">
      <c r="A283" s="130"/>
      <c r="B283" s="187" t="s">
        <v>54</v>
      </c>
      <c r="C283" s="152" t="str">
        <f>IF(ISERROR(C281/C282)=TRUE,"",ROUNDDOWN(C281/C282,2))</f>
        <v/>
      </c>
      <c r="D283" s="246"/>
      <c r="E283" s="245"/>
      <c r="F283" s="245"/>
      <c r="J283" s="136"/>
    </row>
    <row r="284" spans="1:18" ht="15.75" customHeight="1">
      <c r="A284" s="130"/>
      <c r="B284" s="187" t="s">
        <v>18</v>
      </c>
      <c r="C284" s="153" t="str">
        <f>IF(C283="","",IF(C283&lt;=0.1,"d",IF(C283&lt;=0.25,"c",IF(C283&lt;=0.45,"b'",IF(C283&lt;=0.65,"b",IF(C283&lt;=0.8,"a'",IF(C283&gt;0.8,"a","")))))))</f>
        <v/>
      </c>
      <c r="D284" s="221"/>
      <c r="E284" s="173"/>
      <c r="F284" s="173"/>
      <c r="G284" s="173"/>
      <c r="J284" s="136"/>
    </row>
    <row r="285" spans="1:18" ht="15.75" customHeight="1" thickBot="1">
      <c r="A285" s="170"/>
      <c r="B285" s="171"/>
      <c r="C285" s="161"/>
      <c r="D285" s="157"/>
      <c r="E285" s="158"/>
      <c r="F285" s="158"/>
      <c r="G285" s="158"/>
      <c r="H285" s="158"/>
      <c r="I285" s="158"/>
      <c r="J285" s="161"/>
    </row>
    <row r="286" spans="1:18" ht="17.25" customHeight="1">
      <c r="A286" s="9" t="s">
        <v>1241</v>
      </c>
      <c r="B286" s="9"/>
      <c r="C286" s="9"/>
      <c r="D286" s="1542" t="s">
        <v>1672</v>
      </c>
      <c r="E286" s="1542"/>
      <c r="F286" s="1542"/>
      <c r="G286" s="1542"/>
      <c r="H286" s="1542"/>
      <c r="I286" s="628"/>
      <c r="J286" s="9"/>
      <c r="K286" s="9"/>
      <c r="L286" s="9"/>
    </row>
    <row r="287" spans="1:18" ht="15" customHeight="1" thickBot="1">
      <c r="A287" s="9" t="s">
        <v>1643</v>
      </c>
      <c r="B287" s="9"/>
      <c r="C287" s="9"/>
      <c r="D287" s="9"/>
      <c r="E287" s="9"/>
      <c r="F287" s="9"/>
      <c r="G287" s="9"/>
      <c r="H287" s="9"/>
      <c r="I287" s="9"/>
      <c r="J287" s="443"/>
      <c r="K287" s="9"/>
      <c r="L287" s="443" t="s">
        <v>684</v>
      </c>
    </row>
    <row r="288" spans="1:18" ht="14.25" customHeight="1">
      <c r="A288" s="614" t="s">
        <v>1646</v>
      </c>
      <c r="B288" s="227" t="s">
        <v>568</v>
      </c>
      <c r="C288" s="1469" t="s">
        <v>42</v>
      </c>
      <c r="D288" s="517" t="s">
        <v>67</v>
      </c>
      <c r="E288" s="518" t="s">
        <v>351</v>
      </c>
      <c r="F288" s="519" t="s">
        <v>70</v>
      </c>
      <c r="G288" s="519" t="s">
        <v>353</v>
      </c>
      <c r="H288" s="520" t="s">
        <v>39</v>
      </c>
      <c r="I288" s="1604" t="s">
        <v>42</v>
      </c>
      <c r="J288" s="224" t="s">
        <v>25</v>
      </c>
      <c r="K288" s="1609" t="s">
        <v>42</v>
      </c>
      <c r="L288" s="225" t="s">
        <v>73</v>
      </c>
    </row>
    <row r="289" spans="1:12" ht="42" customHeight="1">
      <c r="A289" s="1647" t="s">
        <v>569</v>
      </c>
      <c r="B289" s="1694" t="s">
        <v>989</v>
      </c>
      <c r="C289" s="1470"/>
      <c r="D289" s="1655" t="s">
        <v>570</v>
      </c>
      <c r="E289" s="1656"/>
      <c r="F289" s="1656"/>
      <c r="G289" s="1656"/>
      <c r="H289" s="1657"/>
      <c r="I289" s="1605"/>
      <c r="J289" s="235"/>
      <c r="K289" s="1610"/>
      <c r="L289" s="248"/>
    </row>
    <row r="290" spans="1:12" ht="14.25" customHeight="1">
      <c r="A290" s="1647"/>
      <c r="B290" s="1496"/>
      <c r="C290" s="167"/>
      <c r="D290" s="357" t="s">
        <v>359</v>
      </c>
      <c r="I290" s="165"/>
      <c r="K290" s="165"/>
      <c r="L290" s="136"/>
    </row>
    <row r="291" spans="1:12" ht="14.25" customHeight="1">
      <c r="A291" s="502"/>
      <c r="B291" s="1496"/>
      <c r="C291" s="533"/>
      <c r="D291" s="1648" t="s">
        <v>990</v>
      </c>
      <c r="E291" s="1649"/>
      <c r="F291" s="1649"/>
      <c r="G291" s="1649"/>
      <c r="H291" s="1650"/>
      <c r="I291" s="430"/>
      <c r="J291" s="1486" t="s">
        <v>621</v>
      </c>
      <c r="K291" s="430"/>
      <c r="L291" s="1465" t="s">
        <v>571</v>
      </c>
    </row>
    <row r="292" spans="1:12" ht="27.75" customHeight="1">
      <c r="A292" s="130"/>
      <c r="B292" s="1496"/>
      <c r="C292" s="138"/>
      <c r="D292" s="1460" t="s">
        <v>572</v>
      </c>
      <c r="E292" s="1461"/>
      <c r="F292" s="1461"/>
      <c r="G292" s="1461"/>
      <c r="H292" s="1487"/>
      <c r="I292" s="196"/>
      <c r="J292" s="1486"/>
      <c r="K292" s="196"/>
      <c r="L292" s="1465"/>
    </row>
    <row r="293" spans="1:12" ht="14.25" customHeight="1">
      <c r="A293" s="232"/>
      <c r="B293" s="220"/>
      <c r="C293" s="138"/>
      <c r="D293" s="1462" t="s">
        <v>573</v>
      </c>
      <c r="E293" s="1463"/>
      <c r="F293" s="1463"/>
      <c r="G293" s="1463"/>
      <c r="H293" s="1484"/>
      <c r="I293" s="196"/>
      <c r="J293" s="1486"/>
      <c r="K293" s="196"/>
      <c r="L293" s="1465"/>
    </row>
    <row r="294" spans="1:12" ht="14.25" customHeight="1">
      <c r="A294" s="130"/>
      <c r="B294" s="131"/>
      <c r="C294" s="138"/>
      <c r="D294" s="1462" t="s">
        <v>574</v>
      </c>
      <c r="E294" s="1463"/>
      <c r="F294" s="1463"/>
      <c r="G294" s="1463"/>
      <c r="H294" s="1484"/>
      <c r="I294" s="192"/>
      <c r="J294" s="1486"/>
      <c r="K294" s="196"/>
      <c r="L294" s="1465"/>
    </row>
    <row r="295" spans="1:12" ht="27.75" customHeight="1">
      <c r="A295" s="130"/>
      <c r="B295" s="131"/>
      <c r="C295" s="138"/>
      <c r="D295" s="1460" t="s">
        <v>1001</v>
      </c>
      <c r="E295" s="1461"/>
      <c r="F295" s="1461"/>
      <c r="G295" s="1461"/>
      <c r="H295" s="1487"/>
      <c r="I295" s="134"/>
      <c r="J295" s="1486"/>
      <c r="K295" s="134"/>
      <c r="L295" s="1465"/>
    </row>
    <row r="296" spans="1:12" ht="14.25" customHeight="1">
      <c r="A296" s="130"/>
      <c r="B296" s="131"/>
      <c r="C296" s="138"/>
      <c r="D296" s="1462" t="s">
        <v>575</v>
      </c>
      <c r="E296" s="1463"/>
      <c r="F296" s="1463"/>
      <c r="G296" s="1463"/>
      <c r="H296" s="1463"/>
      <c r="I296" s="134"/>
      <c r="K296" s="134"/>
      <c r="L296" s="136"/>
    </row>
    <row r="297" spans="1:12" ht="14.25" customHeight="1">
      <c r="A297" s="130"/>
      <c r="B297" s="131"/>
      <c r="C297" s="138"/>
      <c r="D297" s="1462" t="s">
        <v>986</v>
      </c>
      <c r="E297" s="1463"/>
      <c r="F297" s="1463"/>
      <c r="G297" s="1463"/>
      <c r="H297" s="1463"/>
      <c r="I297" s="192"/>
      <c r="J297" s="338"/>
      <c r="K297" s="134"/>
      <c r="L297" s="496"/>
    </row>
    <row r="298" spans="1:12" ht="14.25" customHeight="1">
      <c r="A298" s="130"/>
      <c r="B298" s="131"/>
      <c r="C298" s="138"/>
      <c r="D298" s="1462" t="s">
        <v>987</v>
      </c>
      <c r="E298" s="1463"/>
      <c r="F298" s="1463"/>
      <c r="G298" s="1463"/>
      <c r="H298" s="1463"/>
      <c r="I298" s="192"/>
      <c r="J298" s="338"/>
      <c r="K298" s="134"/>
      <c r="L298" s="496"/>
    </row>
    <row r="299" spans="1:12" ht="14.25" customHeight="1">
      <c r="A299" s="130"/>
      <c r="B299" s="131"/>
      <c r="C299" s="138"/>
      <c r="D299" s="1462" t="s">
        <v>1419</v>
      </c>
      <c r="E299" s="1463"/>
      <c r="F299" s="1463"/>
      <c r="G299" s="1463"/>
      <c r="H299" s="1463"/>
      <c r="I299" s="192"/>
      <c r="J299" s="338"/>
      <c r="K299" s="134"/>
      <c r="L299" s="496"/>
    </row>
    <row r="300" spans="1:12" ht="14.25" customHeight="1" thickBot="1">
      <c r="A300" s="130"/>
      <c r="B300" s="131"/>
      <c r="C300" s="138"/>
      <c r="D300" s="1466" t="s">
        <v>743</v>
      </c>
      <c r="E300" s="1467"/>
      <c r="F300" s="1467"/>
      <c r="G300" s="1467"/>
      <c r="H300" s="1468"/>
      <c r="I300" s="192"/>
      <c r="J300" s="338"/>
      <c r="K300" s="134"/>
      <c r="L300" s="496"/>
    </row>
    <row r="301" spans="1:12" ht="14.25" customHeight="1" thickTop="1">
      <c r="A301" s="130"/>
      <c r="B301" s="131"/>
      <c r="C301" s="572"/>
      <c r="D301" s="1473" t="s">
        <v>991</v>
      </c>
      <c r="E301" s="1474"/>
      <c r="F301" s="1474"/>
      <c r="G301" s="1474"/>
      <c r="H301" s="1651"/>
      <c r="I301" s="1565" t="s">
        <v>584</v>
      </c>
      <c r="J301" s="1567"/>
      <c r="L301" s="496"/>
    </row>
    <row r="302" spans="1:12" ht="14.25" customHeight="1">
      <c r="A302" s="130"/>
      <c r="B302" s="131"/>
      <c r="C302" s="138"/>
      <c r="D302" s="1462" t="s">
        <v>1407</v>
      </c>
      <c r="E302" s="1463"/>
      <c r="F302" s="1463"/>
      <c r="G302" s="1463"/>
      <c r="H302" s="1652"/>
      <c r="I302" s="575"/>
      <c r="J302" s="365" t="s">
        <v>585</v>
      </c>
      <c r="L302" s="496"/>
    </row>
    <row r="303" spans="1:12" ht="14.25" customHeight="1">
      <c r="A303" s="130"/>
      <c r="B303" s="131"/>
      <c r="C303" s="138"/>
      <c r="D303" s="1462" t="s">
        <v>992</v>
      </c>
      <c r="E303" s="1463"/>
      <c r="F303" s="1463"/>
      <c r="G303" s="1463"/>
      <c r="H303" s="1652"/>
      <c r="I303" s="575"/>
      <c r="J303" s="365" t="s">
        <v>587</v>
      </c>
      <c r="L303" s="496"/>
    </row>
    <row r="304" spans="1:12" ht="14.25" customHeight="1">
      <c r="A304" s="130"/>
      <c r="B304" s="131"/>
      <c r="C304" s="138"/>
      <c r="D304" s="1462" t="s">
        <v>993</v>
      </c>
      <c r="E304" s="1463"/>
      <c r="F304" s="1463"/>
      <c r="G304" s="1463"/>
      <c r="H304" s="1484"/>
      <c r="I304" s="575"/>
      <c r="J304" s="365" t="s">
        <v>589</v>
      </c>
      <c r="K304" s="134"/>
      <c r="L304" s="496"/>
    </row>
    <row r="305" spans="1:12" ht="14.25" customHeight="1" thickBot="1">
      <c r="A305" s="130"/>
      <c r="B305" s="131"/>
      <c r="C305" s="138"/>
      <c r="D305" s="1462" t="s">
        <v>994</v>
      </c>
      <c r="E305" s="1463"/>
      <c r="F305" s="1463"/>
      <c r="G305" s="1463"/>
      <c r="H305" s="1484"/>
      <c r="I305" s="577"/>
      <c r="J305" s="367" t="s">
        <v>591</v>
      </c>
      <c r="K305" s="134"/>
      <c r="L305" s="496"/>
    </row>
    <row r="306" spans="1:12" ht="14.25" customHeight="1" thickTop="1">
      <c r="A306" s="130"/>
      <c r="B306" s="131"/>
      <c r="C306" s="138"/>
      <c r="D306" s="1462" t="s">
        <v>995</v>
      </c>
      <c r="E306" s="1463"/>
      <c r="F306" s="1463"/>
      <c r="G306" s="1463"/>
      <c r="H306" s="1484"/>
      <c r="I306" s="134"/>
      <c r="K306" s="134"/>
      <c r="L306" s="496"/>
    </row>
    <row r="307" spans="1:12" ht="14.25" customHeight="1">
      <c r="A307" s="130"/>
      <c r="B307" s="131"/>
      <c r="C307" s="138"/>
      <c r="D307" s="1462" t="s">
        <v>996</v>
      </c>
      <c r="E307" s="1463"/>
      <c r="F307" s="1463"/>
      <c r="G307" s="1463"/>
      <c r="H307" s="1484"/>
      <c r="I307" s="134"/>
      <c r="K307" s="134"/>
      <c r="L307" s="496"/>
    </row>
    <row r="308" spans="1:12" ht="14.25" customHeight="1">
      <c r="A308" s="130"/>
      <c r="B308" s="131"/>
      <c r="C308" s="138"/>
      <c r="D308" s="1466" t="s">
        <v>781</v>
      </c>
      <c r="E308" s="1467"/>
      <c r="F308" s="1467"/>
      <c r="G308" s="1467"/>
      <c r="H308" s="1468"/>
      <c r="I308" s="134"/>
      <c r="K308" s="134"/>
      <c r="L308" s="136"/>
    </row>
    <row r="309" spans="1:12" ht="14.25" customHeight="1">
      <c r="A309" s="130"/>
      <c r="B309" s="133"/>
      <c r="C309" s="545"/>
      <c r="D309" s="1473" t="s">
        <v>1002</v>
      </c>
      <c r="E309" s="1474"/>
      <c r="F309" s="1474"/>
      <c r="G309" s="1474"/>
      <c r="H309" s="1474"/>
      <c r="I309" s="134"/>
      <c r="K309" s="134"/>
      <c r="L309" s="136"/>
    </row>
    <row r="310" spans="1:12" ht="14.25" customHeight="1">
      <c r="A310" s="130"/>
      <c r="B310" s="133"/>
      <c r="C310" s="138"/>
      <c r="D310" s="1462" t="s">
        <v>997</v>
      </c>
      <c r="E310" s="1463"/>
      <c r="F310" s="1463"/>
      <c r="G310" s="1463"/>
      <c r="H310" s="1463"/>
      <c r="I310" s="134"/>
      <c r="K310" s="134"/>
      <c r="L310" s="136"/>
    </row>
    <row r="311" spans="1:12" ht="14.25" customHeight="1">
      <c r="A311" s="130"/>
      <c r="B311" s="133"/>
      <c r="C311" s="138"/>
      <c r="D311" s="1462" t="s">
        <v>998</v>
      </c>
      <c r="E311" s="1463"/>
      <c r="F311" s="1463"/>
      <c r="G311" s="1463"/>
      <c r="H311" s="1463"/>
      <c r="I311" s="134"/>
      <c r="K311" s="134"/>
      <c r="L311" s="136"/>
    </row>
    <row r="312" spans="1:12" ht="14.25" customHeight="1">
      <c r="A312" s="130"/>
      <c r="B312" s="133"/>
      <c r="C312" s="138"/>
      <c r="D312" s="1462" t="s">
        <v>999</v>
      </c>
      <c r="E312" s="1463"/>
      <c r="F312" s="1463"/>
      <c r="G312" s="1463"/>
      <c r="H312" s="1484"/>
      <c r="I312" s="197"/>
      <c r="K312" s="134"/>
      <c r="L312" s="136"/>
    </row>
    <row r="313" spans="1:12" ht="14.25" customHeight="1">
      <c r="A313" s="130"/>
      <c r="B313" s="133"/>
      <c r="C313" s="138"/>
      <c r="D313" s="1462" t="s">
        <v>1000</v>
      </c>
      <c r="E313" s="1463"/>
      <c r="F313" s="1463"/>
      <c r="G313" s="1463"/>
      <c r="H313" s="1484"/>
      <c r="I313" s="197"/>
      <c r="K313" s="134"/>
      <c r="L313" s="136"/>
    </row>
    <row r="314" spans="1:12" ht="14.25" customHeight="1">
      <c r="A314" s="130"/>
      <c r="B314" s="133"/>
      <c r="C314" s="138"/>
      <c r="D314" s="1466" t="s">
        <v>667</v>
      </c>
      <c r="E314" s="1467"/>
      <c r="F314" s="1467"/>
      <c r="G314" s="1467"/>
      <c r="H314" s="1468"/>
      <c r="I314" s="197"/>
      <c r="K314" s="134"/>
      <c r="L314" s="136"/>
    </row>
    <row r="315" spans="1:12" ht="14.25" customHeight="1">
      <c r="A315" s="130"/>
      <c r="B315" s="381" t="s">
        <v>49</v>
      </c>
      <c r="C315" s="168" t="str">
        <f>IF(AND(C316="",COUNTIF(C292:C314,"○")=0),"",COUNTIF(C292:C314,"○"))</f>
        <v/>
      </c>
      <c r="D315" s="173"/>
      <c r="E315" s="173"/>
      <c r="F315" s="173"/>
      <c r="G315" s="173"/>
      <c r="H315" s="173"/>
      <c r="I315" s="197"/>
      <c r="K315" s="134"/>
      <c r="L315" s="136"/>
    </row>
    <row r="316" spans="1:12" ht="14.25" customHeight="1">
      <c r="A316" s="130"/>
      <c r="B316" s="381" t="s">
        <v>50</v>
      </c>
      <c r="C316" s="168" t="str">
        <f>IF(COUNTIF(C292:C314,"×")=0,"",COUNTIF(C292:C314,"×"))</f>
        <v/>
      </c>
      <c r="D316" s="173"/>
      <c r="E316" s="173"/>
      <c r="F316" s="173"/>
      <c r="G316" s="173"/>
      <c r="H316" s="173"/>
      <c r="I316" s="197"/>
      <c r="K316" s="134"/>
      <c r="L316" s="136"/>
    </row>
    <row r="317" spans="1:12" ht="14.25" customHeight="1" thickBot="1">
      <c r="A317" s="130"/>
      <c r="B317" s="381" t="s">
        <v>51</v>
      </c>
      <c r="C317" s="236"/>
      <c r="D317" s="221"/>
      <c r="E317" s="173"/>
      <c r="F317" s="173"/>
      <c r="I317" s="134"/>
      <c r="K317" s="134"/>
      <c r="L317" s="136"/>
    </row>
    <row r="318" spans="1:12" ht="14.25" customHeight="1" thickTop="1">
      <c r="A318" s="130"/>
      <c r="B318" s="382" t="s">
        <v>52</v>
      </c>
      <c r="C318" s="145" t="str">
        <f>C315</f>
        <v/>
      </c>
      <c r="D318" s="1565" t="s">
        <v>55</v>
      </c>
      <c r="E318" s="1566"/>
      <c r="F318" s="1566"/>
      <c r="G318" s="1567"/>
      <c r="I318" s="134"/>
      <c r="K318" s="134"/>
      <c r="L318" s="136"/>
    </row>
    <row r="319" spans="1:12" ht="14.25" customHeight="1">
      <c r="A319" s="130"/>
      <c r="B319" s="382" t="s">
        <v>53</v>
      </c>
      <c r="C319" s="145" t="str">
        <f>IF(SUM(C315:C316)=0,"",SUM(C315:C316))</f>
        <v/>
      </c>
      <c r="D319" s="1568" t="s">
        <v>19</v>
      </c>
      <c r="E319" s="1569"/>
      <c r="F319" s="1569"/>
      <c r="G319" s="1570"/>
      <c r="I319" s="134"/>
      <c r="K319" s="134"/>
      <c r="L319" s="136"/>
    </row>
    <row r="320" spans="1:12" ht="14.25" customHeight="1">
      <c r="A320" s="130"/>
      <c r="B320" s="382" t="s">
        <v>54</v>
      </c>
      <c r="C320" s="152" t="str">
        <f>IF(ISERROR(C318/C319)=TRUE,"",ROUNDDOWN(C318/C319,2))</f>
        <v/>
      </c>
      <c r="D320" s="1568" t="s">
        <v>56</v>
      </c>
      <c r="E320" s="1569"/>
      <c r="F320" s="1569"/>
      <c r="G320" s="1570"/>
      <c r="I320" s="134"/>
      <c r="K320" s="134"/>
      <c r="L320" s="136"/>
    </row>
    <row r="321" spans="1:14" ht="14.25" customHeight="1" thickBot="1">
      <c r="A321" s="130"/>
      <c r="B321" s="382"/>
      <c r="C321" s="247" t="str">
        <f>IF(C320="","",IF(C319&lt;=2,"c",IF(C320&lt;0.6,"c",IF(C320&lt;0.75,"b",IF(C320&lt;0.9,"a'",IF(C320&gt;=0.9,"a",""))))))</f>
        <v/>
      </c>
      <c r="D321" s="1571" t="s">
        <v>610</v>
      </c>
      <c r="E321" s="1572"/>
      <c r="F321" s="1572"/>
      <c r="G321" s="1573"/>
      <c r="I321" s="134"/>
      <c r="K321" s="134"/>
      <c r="L321" s="136"/>
    </row>
    <row r="322" spans="1:14" ht="14.25" customHeight="1" thickTop="1">
      <c r="A322" s="130"/>
      <c r="B322" s="382"/>
      <c r="C322" s="243"/>
      <c r="D322" s="501"/>
      <c r="E322" s="501"/>
      <c r="F322" s="501"/>
      <c r="G322" s="501"/>
      <c r="I322" s="134"/>
      <c r="K322" s="134"/>
      <c r="L322" s="136"/>
    </row>
    <row r="323" spans="1:14" ht="14.25" customHeight="1">
      <c r="A323" s="130"/>
      <c r="B323" s="399" t="s">
        <v>18</v>
      </c>
      <c r="C323" s="244" t="str">
        <f>IF(C321="","",IF(OR(K291="○"),"e",IF(OR(I291="○"),"d",N325)))</f>
        <v/>
      </c>
      <c r="D323" s="403" t="s">
        <v>609</v>
      </c>
      <c r="E323" s="173"/>
      <c r="F323" s="173"/>
      <c r="I323" s="134"/>
      <c r="K323" s="134"/>
      <c r="L323" s="136"/>
    </row>
    <row r="324" spans="1:14" ht="14.25" customHeight="1" thickBot="1">
      <c r="A324" s="170"/>
      <c r="B324" s="171"/>
      <c r="C324" s="161"/>
      <c r="D324" s="157"/>
      <c r="E324" s="158"/>
      <c r="F324" s="158"/>
      <c r="G324" s="158"/>
      <c r="H324" s="158"/>
      <c r="I324" s="159"/>
      <c r="J324" s="158"/>
      <c r="K324" s="159"/>
      <c r="L324" s="161"/>
    </row>
    <row r="325" spans="1:14" ht="14.25" customHeight="1">
      <c r="A325" s="219"/>
      <c r="N325" s="525" t="str">
        <f>IF(AND(I302="○",C321="a"),"a",IF(AND(I303="○",C321="a"),"a'",IF(AND(I304="○",C321="a"),"b",IF(AND(I305="○",C321="a"),"b",IF(AND(I302="○",C321="a'"),"a'",IF(AND(I303="○",C321="a'"),"b",IF(AND(I304="○",C321="a'"),"b'",IF(AND(I305="○",C321="a'"),"b'",IF(AND(I302="○",C321="b"),"b",IF(AND(I303="○",C321="b"),"b'",IF(AND(I304="○",C321="b"),"c",IF(AND(I305="○",C321="b"),"c",IF(AND(I302="○",C321="c"),"b'",IF(AND(I303="○",C321="c"),"c",IF(AND(I304="○",C321="c"),"c",IF(AND(I305="○",C321="c"),"c",""))))))))))))))))</f>
        <v/>
      </c>
    </row>
    <row r="326" spans="1:14" ht="14.25" customHeight="1" thickBot="1">
      <c r="A326" s="9" t="s">
        <v>1643</v>
      </c>
    </row>
    <row r="327" spans="1:14" ht="14.25" customHeight="1">
      <c r="A327" s="1696" t="s">
        <v>1647</v>
      </c>
      <c r="B327" s="1698" t="s">
        <v>568</v>
      </c>
      <c r="C327" s="1469" t="s">
        <v>42</v>
      </c>
      <c r="D327" s="473" t="s">
        <v>67</v>
      </c>
      <c r="E327" s="474" t="s">
        <v>351</v>
      </c>
      <c r="F327" s="475" t="s">
        <v>70</v>
      </c>
      <c r="G327" s="475" t="s">
        <v>353</v>
      </c>
      <c r="H327" s="476" t="s">
        <v>39</v>
      </c>
      <c r="I327" s="1629" t="s">
        <v>25</v>
      </c>
      <c r="J327" s="1630"/>
    </row>
    <row r="328" spans="1:14" ht="14.25" customHeight="1">
      <c r="A328" s="1697"/>
      <c r="B328" s="1699"/>
      <c r="C328" s="1470"/>
      <c r="D328" s="436" t="s">
        <v>354</v>
      </c>
      <c r="E328" s="477" t="s">
        <v>355</v>
      </c>
      <c r="F328" s="478" t="s">
        <v>356</v>
      </c>
      <c r="G328" s="478" t="s">
        <v>357</v>
      </c>
      <c r="H328" s="530" t="s">
        <v>358</v>
      </c>
      <c r="I328" s="1627" t="s">
        <v>361</v>
      </c>
      <c r="J328" s="1628"/>
    </row>
    <row r="329" spans="1:14" ht="14.25" customHeight="1" thickBot="1">
      <c r="A329" s="1646" t="s">
        <v>1645</v>
      </c>
      <c r="B329" s="1694" t="s">
        <v>989</v>
      </c>
      <c r="C329" s="167"/>
      <c r="D329" s="469" t="s">
        <v>359</v>
      </c>
      <c r="G329" s="182"/>
      <c r="H329" s="345"/>
      <c r="I329" s="345"/>
      <c r="J329" s="346"/>
    </row>
    <row r="330" spans="1:14" ht="14.25" customHeight="1" thickTop="1">
      <c r="A330" s="1647"/>
      <c r="B330" s="1496"/>
      <c r="C330" s="141"/>
      <c r="D330" s="1462" t="s">
        <v>612</v>
      </c>
      <c r="E330" s="1463"/>
      <c r="F330" s="495"/>
      <c r="G330" s="468"/>
      <c r="H330" s="369" t="s">
        <v>255</v>
      </c>
      <c r="I330" s="604"/>
      <c r="J330" s="605"/>
      <c r="K330" s="205"/>
    </row>
    <row r="331" spans="1:14" ht="14.25" customHeight="1">
      <c r="A331" s="1647"/>
      <c r="B331" s="1496"/>
      <c r="C331" s="141"/>
      <c r="D331" s="1462" t="s">
        <v>613</v>
      </c>
      <c r="E331" s="1463"/>
      <c r="F331" s="495"/>
      <c r="G331" s="468"/>
      <c r="H331" s="364" t="s">
        <v>1035</v>
      </c>
      <c r="I331" s="403"/>
      <c r="J331" s="482"/>
      <c r="K331" s="205"/>
    </row>
    <row r="332" spans="1:14" ht="14.25" customHeight="1">
      <c r="A332" s="514" t="s">
        <v>180</v>
      </c>
      <c r="B332" s="1496"/>
      <c r="C332" s="141"/>
      <c r="D332" s="1462" t="s">
        <v>614</v>
      </c>
      <c r="E332" s="1463"/>
      <c r="F332" s="495"/>
      <c r="G332" s="468"/>
      <c r="H332" s="364" t="s">
        <v>616</v>
      </c>
      <c r="I332" s="403"/>
      <c r="J332" s="482"/>
      <c r="K332" s="205"/>
    </row>
    <row r="333" spans="1:14" ht="14.25" customHeight="1">
      <c r="A333" s="514"/>
      <c r="B333" s="1496"/>
      <c r="C333" s="141"/>
      <c r="D333" s="1462" t="s">
        <v>1420</v>
      </c>
      <c r="E333" s="1463"/>
      <c r="F333" s="495"/>
      <c r="G333" s="468"/>
      <c r="H333" s="364" t="s">
        <v>617</v>
      </c>
      <c r="I333" s="403"/>
      <c r="J333" s="482"/>
      <c r="K333" s="205"/>
    </row>
    <row r="334" spans="1:14" ht="14.25" customHeight="1">
      <c r="A334" s="514"/>
      <c r="B334" s="1496"/>
      <c r="C334" s="141"/>
      <c r="D334" s="1462" t="s">
        <v>1413</v>
      </c>
      <c r="E334" s="1463"/>
      <c r="F334" s="495"/>
      <c r="G334" s="468"/>
      <c r="H334" s="364" t="s">
        <v>618</v>
      </c>
      <c r="I334" s="403"/>
      <c r="J334" s="482"/>
    </row>
    <row r="335" spans="1:14" ht="14.25" customHeight="1">
      <c r="A335" s="514"/>
      <c r="B335" s="221"/>
      <c r="C335" s="532"/>
      <c r="D335" s="1700" t="s">
        <v>615</v>
      </c>
      <c r="E335" s="1701"/>
      <c r="F335" s="515"/>
      <c r="G335" s="143"/>
      <c r="H335" s="364" t="s">
        <v>619</v>
      </c>
      <c r="I335" s="403"/>
      <c r="J335" s="482"/>
    </row>
    <row r="336" spans="1:14" ht="14.25" customHeight="1" thickBot="1">
      <c r="A336" s="130"/>
      <c r="B336" s="1496"/>
      <c r="C336" s="141"/>
      <c r="D336" s="1462" t="s">
        <v>1087</v>
      </c>
      <c r="E336" s="1463"/>
      <c r="F336" s="1463"/>
      <c r="G336" s="1463"/>
      <c r="H336" s="373" t="s">
        <v>620</v>
      </c>
      <c r="I336" s="606"/>
      <c r="J336" s="585"/>
    </row>
    <row r="337" spans="1:12" ht="14.25" customHeight="1" thickTop="1">
      <c r="A337" s="130"/>
      <c r="B337" s="1496"/>
      <c r="C337" s="141"/>
      <c r="D337" s="1462" t="s">
        <v>1088</v>
      </c>
      <c r="E337" s="1463"/>
      <c r="F337" s="1463"/>
      <c r="G337" s="1684"/>
      <c r="H337" s="499"/>
      <c r="I337" s="499"/>
      <c r="J337" s="284"/>
    </row>
    <row r="338" spans="1:12" ht="14.25" customHeight="1">
      <c r="A338" s="130"/>
      <c r="B338" s="133"/>
      <c r="C338" s="141"/>
      <c r="D338" s="1462" t="s">
        <v>1089</v>
      </c>
      <c r="E338" s="1463"/>
      <c r="F338" s="1463"/>
      <c r="G338" s="1684"/>
      <c r="H338" s="501"/>
      <c r="I338" s="501"/>
      <c r="J338" s="285"/>
    </row>
    <row r="339" spans="1:12" ht="14.25" customHeight="1">
      <c r="A339" s="514"/>
      <c r="B339" s="184" t="s">
        <v>49</v>
      </c>
      <c r="C339" s="145" t="str">
        <f>IF(AND(C340="",COUNTIF(C330:C338,"○")=0),"",COUNTIF(C330:C338,"○"))</f>
        <v/>
      </c>
      <c r="D339" s="221"/>
      <c r="E339" s="173"/>
      <c r="F339" s="173"/>
      <c r="J339" s="136"/>
    </row>
    <row r="340" spans="1:12" ht="14.25" customHeight="1">
      <c r="A340" s="130"/>
      <c r="B340" s="184" t="s">
        <v>50</v>
      </c>
      <c r="C340" s="145" t="str">
        <f>IF(COUNTIF(C330:C338,"×")=0,"",COUNTIF(C330:C338,"×"))</f>
        <v/>
      </c>
      <c r="D340" s="221"/>
      <c r="E340" s="173"/>
      <c r="F340" s="173"/>
      <c r="J340" s="136"/>
    </row>
    <row r="341" spans="1:12" ht="14.25" customHeight="1">
      <c r="A341" s="130"/>
      <c r="B341" s="184" t="s">
        <v>51</v>
      </c>
      <c r="C341" s="201"/>
      <c r="D341" s="221"/>
      <c r="E341" s="173"/>
      <c r="F341" s="173"/>
      <c r="J341" s="136"/>
    </row>
    <row r="342" spans="1:12" ht="14.25" customHeight="1">
      <c r="A342" s="130"/>
      <c r="B342" s="187" t="s">
        <v>52</v>
      </c>
      <c r="C342" s="145" t="str">
        <f>C339</f>
        <v/>
      </c>
      <c r="D342" s="221"/>
      <c r="E342" s="173"/>
      <c r="F342" s="173"/>
      <c r="J342" s="136"/>
    </row>
    <row r="343" spans="1:12" ht="14.25" customHeight="1">
      <c r="A343" s="130"/>
      <c r="B343" s="187" t="s">
        <v>53</v>
      </c>
      <c r="C343" s="145" t="str">
        <f>IF(SUM(C339:C340)=0,"",SUM(C339:C340))</f>
        <v/>
      </c>
      <c r="D343" s="221"/>
      <c r="E343" s="173"/>
      <c r="F343" s="173"/>
      <c r="J343" s="136"/>
    </row>
    <row r="344" spans="1:12" ht="14.25" customHeight="1">
      <c r="A344" s="130"/>
      <c r="B344" s="187" t="s">
        <v>54</v>
      </c>
      <c r="C344" s="152" t="str">
        <f>IF(ISERROR(C342/C343)=TRUE,"",ROUNDDOWN(C342/C343,2))</f>
        <v/>
      </c>
      <c r="D344" s="246"/>
      <c r="E344" s="245"/>
      <c r="F344" s="245"/>
      <c r="J344" s="136"/>
    </row>
    <row r="345" spans="1:12" ht="14.25" customHeight="1">
      <c r="A345" s="130"/>
      <c r="B345" s="187" t="s">
        <v>18</v>
      </c>
      <c r="C345" s="153" t="str">
        <f>IF(C344="","",IF(C344&lt;=0.1,"d",IF(C344&lt;=0.25,"c",IF(C344&lt;=0.45,"b'",IF(C344&lt;=0.65,"b",IF(C344&lt;=0.8,"a'",IF(C344&gt;0.8,"a","")))))))</f>
        <v/>
      </c>
      <c r="D345" s="221"/>
      <c r="E345" s="173"/>
      <c r="F345" s="173"/>
      <c r="G345" s="173"/>
      <c r="J345" s="136"/>
    </row>
    <row r="346" spans="1:12" ht="14.25" customHeight="1" thickBot="1">
      <c r="A346" s="170"/>
      <c r="B346" s="171"/>
      <c r="C346" s="161"/>
      <c r="D346" s="157"/>
      <c r="E346" s="158"/>
      <c r="F346" s="158"/>
      <c r="G346" s="158"/>
      <c r="H346" s="158"/>
      <c r="I346" s="158"/>
      <c r="J346" s="161"/>
    </row>
    <row r="347" spans="1:12" ht="17.25">
      <c r="A347" s="9" t="s">
        <v>1242</v>
      </c>
      <c r="B347" s="9"/>
      <c r="C347" s="9"/>
      <c r="D347" s="1542" t="s">
        <v>258</v>
      </c>
      <c r="E347" s="1542"/>
      <c r="F347" s="1542"/>
      <c r="G347" s="1542"/>
      <c r="H347" s="1542"/>
      <c r="I347" s="628"/>
      <c r="J347" s="9"/>
      <c r="K347" s="9"/>
      <c r="L347" s="9"/>
    </row>
    <row r="348" spans="1:12" ht="15" customHeight="1" thickBot="1">
      <c r="A348" s="9" t="s">
        <v>1643</v>
      </c>
      <c r="B348" s="9"/>
      <c r="C348" s="9"/>
      <c r="D348" s="9"/>
      <c r="E348" s="9"/>
      <c r="F348" s="9"/>
      <c r="G348" s="9"/>
      <c r="H348" s="9"/>
      <c r="I348" s="9"/>
      <c r="J348" s="443"/>
      <c r="K348" s="9"/>
      <c r="L348" s="443" t="s">
        <v>684</v>
      </c>
    </row>
    <row r="349" spans="1:12" ht="15.75" customHeight="1">
      <c r="A349" s="614" t="s">
        <v>185</v>
      </c>
      <c r="B349" s="573" t="s">
        <v>568</v>
      </c>
      <c r="C349" s="1469" t="s">
        <v>42</v>
      </c>
      <c r="D349" s="615" t="s">
        <v>1003</v>
      </c>
      <c r="E349" s="607" t="s">
        <v>351</v>
      </c>
      <c r="F349" s="460" t="s">
        <v>352</v>
      </c>
      <c r="G349" s="460" t="s">
        <v>353</v>
      </c>
      <c r="H349" s="616" t="s">
        <v>39</v>
      </c>
      <c r="I349" s="1604" t="s">
        <v>42</v>
      </c>
      <c r="J349" s="385" t="s">
        <v>116</v>
      </c>
      <c r="K349" s="1609" t="s">
        <v>42</v>
      </c>
      <c r="L349" s="386" t="s">
        <v>73</v>
      </c>
    </row>
    <row r="350" spans="1:12" ht="42.75" customHeight="1">
      <c r="A350" s="1647" t="s">
        <v>569</v>
      </c>
      <c r="B350" s="1694" t="s">
        <v>988</v>
      </c>
      <c r="C350" s="1470"/>
      <c r="D350" s="1655" t="s">
        <v>570</v>
      </c>
      <c r="E350" s="1656"/>
      <c r="F350" s="1656"/>
      <c r="G350" s="1656"/>
      <c r="H350" s="1657"/>
      <c r="I350" s="1605"/>
      <c r="J350" s="235"/>
      <c r="K350" s="1610"/>
      <c r="L350" s="248"/>
    </row>
    <row r="351" spans="1:12" ht="15" customHeight="1">
      <c r="A351" s="1647"/>
      <c r="B351" s="1496"/>
      <c r="C351" s="167"/>
      <c r="D351" s="469" t="s">
        <v>359</v>
      </c>
      <c r="I351" s="165"/>
      <c r="K351" s="165"/>
      <c r="L351" s="136"/>
    </row>
    <row r="352" spans="1:12" ht="15" customHeight="1">
      <c r="A352" s="514"/>
      <c r="B352" s="1496"/>
      <c r="C352" s="533"/>
      <c r="D352" s="1473" t="s">
        <v>672</v>
      </c>
      <c r="E352" s="1474"/>
      <c r="F352" s="1474"/>
      <c r="G352" s="1474"/>
      <c r="H352" s="1678"/>
      <c r="I352" s="139"/>
      <c r="J352" s="1464" t="s">
        <v>621</v>
      </c>
      <c r="K352" s="139"/>
      <c r="L352" s="1465" t="s">
        <v>571</v>
      </c>
    </row>
    <row r="353" spans="1:12" ht="15" customHeight="1">
      <c r="A353" s="232"/>
      <c r="B353" s="220"/>
      <c r="C353" s="138"/>
      <c r="D353" s="1460" t="s">
        <v>673</v>
      </c>
      <c r="E353" s="1461"/>
      <c r="F353" s="1461"/>
      <c r="G353" s="1461"/>
      <c r="H353" s="1487"/>
      <c r="I353" s="196"/>
      <c r="J353" s="1464"/>
      <c r="K353" s="196"/>
      <c r="L353" s="1465"/>
    </row>
    <row r="354" spans="1:12" ht="15" customHeight="1">
      <c r="A354" s="514"/>
      <c r="B354" s="131"/>
      <c r="C354" s="138"/>
      <c r="D354" s="1462" t="s">
        <v>674</v>
      </c>
      <c r="E354" s="1463"/>
      <c r="F354" s="1463"/>
      <c r="G354" s="1463"/>
      <c r="H354" s="1484"/>
      <c r="I354" s="196"/>
      <c r="J354" s="1464"/>
      <c r="K354" s="196"/>
      <c r="L354" s="1465"/>
    </row>
    <row r="355" spans="1:12" ht="15" customHeight="1">
      <c r="A355" s="130"/>
      <c r="B355" s="131"/>
      <c r="C355" s="138"/>
      <c r="D355" s="1460" t="s">
        <v>675</v>
      </c>
      <c r="E355" s="1461"/>
      <c r="F355" s="1461"/>
      <c r="G355" s="1461"/>
      <c r="H355" s="1487"/>
      <c r="I355" s="192"/>
      <c r="J355" s="1464"/>
      <c r="K355" s="196"/>
      <c r="L355" s="1465"/>
    </row>
    <row r="356" spans="1:12" ht="15" customHeight="1">
      <c r="A356" s="130"/>
      <c r="B356" s="131"/>
      <c r="C356" s="138"/>
      <c r="D356" s="1462" t="s">
        <v>676</v>
      </c>
      <c r="E356" s="1463"/>
      <c r="F356" s="1463"/>
      <c r="G356" s="1463"/>
      <c r="H356" s="1484"/>
      <c r="I356" s="134"/>
      <c r="J356" s="1464"/>
      <c r="K356" s="134"/>
      <c r="L356" s="1465"/>
    </row>
    <row r="357" spans="1:12" ht="15" customHeight="1">
      <c r="A357" s="130"/>
      <c r="B357" s="131"/>
      <c r="C357" s="138"/>
      <c r="D357" s="1462" t="s">
        <v>677</v>
      </c>
      <c r="E357" s="1463"/>
      <c r="F357" s="1463"/>
      <c r="G357" s="1463"/>
      <c r="H357" s="1484"/>
      <c r="I357" s="134"/>
      <c r="J357" s="1464"/>
      <c r="K357" s="134"/>
      <c r="L357" s="1465"/>
    </row>
    <row r="358" spans="1:12" ht="15" customHeight="1">
      <c r="A358" s="130"/>
      <c r="B358" s="131"/>
      <c r="C358" s="138"/>
      <c r="D358" s="1462" t="s">
        <v>1197</v>
      </c>
      <c r="E358" s="1463"/>
      <c r="F358" s="1463"/>
      <c r="G358" s="1463"/>
      <c r="H358" s="1484"/>
      <c r="I358" s="134"/>
      <c r="J358" s="1464"/>
      <c r="K358" s="134"/>
      <c r="L358" s="1465"/>
    </row>
    <row r="359" spans="1:12" ht="28.5" customHeight="1">
      <c r="A359" s="130"/>
      <c r="B359" s="131"/>
      <c r="C359" s="138"/>
      <c r="D359" s="1460" t="s">
        <v>678</v>
      </c>
      <c r="E359" s="1461"/>
      <c r="F359" s="1461"/>
      <c r="G359" s="1461"/>
      <c r="H359" s="1487"/>
      <c r="I359" s="134"/>
      <c r="K359" s="134"/>
      <c r="L359" s="496"/>
    </row>
    <row r="360" spans="1:12" ht="15" customHeight="1">
      <c r="A360" s="130"/>
      <c r="B360" s="131"/>
      <c r="C360" s="138"/>
      <c r="D360" s="1466" t="s">
        <v>679</v>
      </c>
      <c r="E360" s="1467"/>
      <c r="F360" s="1467"/>
      <c r="G360" s="1467"/>
      <c r="H360" s="1467"/>
      <c r="I360" s="134"/>
      <c r="K360" s="134"/>
      <c r="L360" s="496"/>
    </row>
    <row r="361" spans="1:12" ht="15" customHeight="1">
      <c r="A361" s="130"/>
      <c r="B361" s="131"/>
      <c r="C361" s="572"/>
      <c r="D361" s="1473" t="s">
        <v>1077</v>
      </c>
      <c r="E361" s="1474"/>
      <c r="F361" s="1474"/>
      <c r="G361" s="1474"/>
      <c r="H361" s="1678"/>
      <c r="I361" s="134"/>
      <c r="K361" s="134"/>
      <c r="L361" s="496"/>
    </row>
    <row r="362" spans="1:12" ht="15" customHeight="1" thickBot="1">
      <c r="A362" s="130"/>
      <c r="B362" s="131"/>
      <c r="C362" s="138" t="s">
        <v>41</v>
      </c>
      <c r="D362" s="1462" t="s">
        <v>1198</v>
      </c>
      <c r="E362" s="1463"/>
      <c r="F362" s="1463"/>
      <c r="G362" s="1463"/>
      <c r="H362" s="1484"/>
      <c r="I362" s="134"/>
      <c r="K362" s="134"/>
      <c r="L362" s="496"/>
    </row>
    <row r="363" spans="1:12" ht="15" customHeight="1" thickTop="1">
      <c r="A363" s="130"/>
      <c r="B363" s="131"/>
      <c r="C363" s="138"/>
      <c r="D363" s="1462" t="s">
        <v>1199</v>
      </c>
      <c r="E363" s="1463"/>
      <c r="F363" s="1463"/>
      <c r="G363" s="1463"/>
      <c r="H363" s="1484"/>
      <c r="I363" s="1565" t="s">
        <v>584</v>
      </c>
      <c r="J363" s="1567"/>
      <c r="K363" s="134"/>
      <c r="L363" s="496"/>
    </row>
    <row r="364" spans="1:12" ht="15" customHeight="1">
      <c r="A364" s="130"/>
      <c r="B364" s="131"/>
      <c r="C364" s="138"/>
      <c r="D364" s="1462" t="s">
        <v>1200</v>
      </c>
      <c r="E364" s="1463"/>
      <c r="F364" s="1463"/>
      <c r="G364" s="1463"/>
      <c r="H364" s="1484"/>
      <c r="I364" s="575"/>
      <c r="J364" s="365" t="s">
        <v>585</v>
      </c>
      <c r="K364" s="134"/>
      <c r="L364" s="496"/>
    </row>
    <row r="365" spans="1:12" ht="15" customHeight="1">
      <c r="A365" s="130"/>
      <c r="B365" s="131"/>
      <c r="C365" s="138"/>
      <c r="D365" s="1460" t="s">
        <v>1201</v>
      </c>
      <c r="E365" s="1461"/>
      <c r="F365" s="1461"/>
      <c r="G365" s="1461"/>
      <c r="H365" s="1487"/>
      <c r="I365" s="575"/>
      <c r="J365" s="365" t="s">
        <v>587</v>
      </c>
      <c r="K365" s="134"/>
      <c r="L365" s="496"/>
    </row>
    <row r="366" spans="1:12" ht="15" customHeight="1">
      <c r="A366" s="130"/>
      <c r="B366" s="131"/>
      <c r="C366" s="138" t="s">
        <v>41</v>
      </c>
      <c r="D366" s="1462" t="s">
        <v>1202</v>
      </c>
      <c r="E366" s="1463"/>
      <c r="F366" s="1463"/>
      <c r="G366" s="1463"/>
      <c r="H366" s="1484"/>
      <c r="I366" s="575"/>
      <c r="J366" s="365" t="s">
        <v>589</v>
      </c>
      <c r="K366" s="134"/>
      <c r="L366" s="496"/>
    </row>
    <row r="367" spans="1:12" ht="15" customHeight="1" thickBot="1">
      <c r="A367" s="130"/>
      <c r="B367" s="131"/>
      <c r="C367" s="138"/>
      <c r="D367" s="1466" t="s">
        <v>583</v>
      </c>
      <c r="E367" s="1467"/>
      <c r="F367" s="1467"/>
      <c r="G367" s="1467"/>
      <c r="H367" s="1467"/>
      <c r="I367" s="577"/>
      <c r="J367" s="367" t="s">
        <v>591</v>
      </c>
      <c r="K367" s="134"/>
      <c r="L367" s="496"/>
    </row>
    <row r="368" spans="1:12" ht="15" customHeight="1" thickTop="1">
      <c r="A368" s="130"/>
      <c r="B368" s="131"/>
      <c r="C368" s="545"/>
      <c r="D368" s="1473" t="s">
        <v>680</v>
      </c>
      <c r="E368" s="1474"/>
      <c r="F368" s="1474"/>
      <c r="G368" s="1474"/>
      <c r="H368" s="1678"/>
      <c r="I368" s="329"/>
      <c r="J368" s="498"/>
      <c r="K368" s="134"/>
      <c r="L368" s="496"/>
    </row>
    <row r="369" spans="1:12" ht="15" customHeight="1">
      <c r="A369" s="130"/>
      <c r="B369" s="131"/>
      <c r="C369" s="138"/>
      <c r="D369" s="1462" t="s">
        <v>1421</v>
      </c>
      <c r="E369" s="1463"/>
      <c r="F369" s="1463"/>
      <c r="G369" s="1463"/>
      <c r="H369" s="1484"/>
      <c r="I369" s="134"/>
      <c r="K369" s="134"/>
      <c r="L369" s="496"/>
    </row>
    <row r="370" spans="1:12" ht="15" customHeight="1">
      <c r="A370" s="130"/>
      <c r="B370" s="131"/>
      <c r="C370" s="138"/>
      <c r="D370" s="1462" t="s">
        <v>1422</v>
      </c>
      <c r="E370" s="1463"/>
      <c r="F370" s="1463"/>
      <c r="G370" s="1463"/>
      <c r="H370" s="1484"/>
      <c r="I370" s="134"/>
      <c r="K370" s="134"/>
      <c r="L370" s="496"/>
    </row>
    <row r="371" spans="1:12" ht="15" customHeight="1">
      <c r="A371" s="130"/>
      <c r="B371" s="131"/>
      <c r="C371" s="138"/>
      <c r="D371" s="1462" t="s">
        <v>1423</v>
      </c>
      <c r="E371" s="1463"/>
      <c r="F371" s="1463"/>
      <c r="G371" s="1463"/>
      <c r="H371" s="1484"/>
      <c r="I371" s="134"/>
      <c r="K371" s="134"/>
      <c r="L371" s="496"/>
    </row>
    <row r="372" spans="1:12" ht="15" customHeight="1">
      <c r="A372" s="130"/>
      <c r="B372" s="131"/>
      <c r="C372" s="138"/>
      <c r="D372" s="1462" t="s">
        <v>1424</v>
      </c>
      <c r="E372" s="1463"/>
      <c r="F372" s="1463"/>
      <c r="G372" s="1463"/>
      <c r="H372" s="1484"/>
      <c r="I372" s="134"/>
      <c r="K372" s="134"/>
      <c r="L372" s="496"/>
    </row>
    <row r="373" spans="1:12" ht="15" customHeight="1">
      <c r="A373" s="130"/>
      <c r="B373" s="131"/>
      <c r="C373" s="138"/>
      <c r="D373" s="1462" t="s">
        <v>1425</v>
      </c>
      <c r="E373" s="1463"/>
      <c r="F373" s="1463"/>
      <c r="G373" s="1463"/>
      <c r="H373" s="1484"/>
      <c r="I373" s="134"/>
      <c r="K373" s="134"/>
      <c r="L373" s="496"/>
    </row>
    <row r="374" spans="1:12" ht="15" customHeight="1">
      <c r="A374" s="130"/>
      <c r="B374" s="131"/>
      <c r="C374" s="138"/>
      <c r="D374" s="1462" t="s">
        <v>1426</v>
      </c>
      <c r="E374" s="1463"/>
      <c r="F374" s="1463"/>
      <c r="G374" s="1463"/>
      <c r="H374" s="1484"/>
      <c r="I374" s="134"/>
      <c r="K374" s="134"/>
      <c r="L374" s="496"/>
    </row>
    <row r="375" spans="1:12" ht="15" customHeight="1">
      <c r="A375" s="130"/>
      <c r="B375" s="131"/>
      <c r="C375" s="138"/>
      <c r="D375" s="1462" t="s">
        <v>1427</v>
      </c>
      <c r="E375" s="1463"/>
      <c r="F375" s="1463"/>
      <c r="G375" s="1463"/>
      <c r="H375" s="1484"/>
      <c r="I375" s="134"/>
      <c r="K375" s="134"/>
      <c r="L375" s="496"/>
    </row>
    <row r="376" spans="1:12" ht="15" customHeight="1">
      <c r="A376" s="130"/>
      <c r="B376" s="131"/>
      <c r="C376" s="138"/>
      <c r="D376" s="1462" t="s">
        <v>1428</v>
      </c>
      <c r="E376" s="1463"/>
      <c r="F376" s="1463"/>
      <c r="G376" s="1463"/>
      <c r="H376" s="1463"/>
      <c r="I376" s="134"/>
      <c r="K376" s="134"/>
      <c r="L376" s="496"/>
    </row>
    <row r="377" spans="1:12" ht="28.5" customHeight="1">
      <c r="A377" s="130"/>
      <c r="B377" s="131"/>
      <c r="C377" s="138"/>
      <c r="D377" s="1460" t="s">
        <v>1435</v>
      </c>
      <c r="E377" s="1461"/>
      <c r="F377" s="1461"/>
      <c r="G377" s="1461"/>
      <c r="H377" s="1487"/>
      <c r="I377" s="134"/>
      <c r="K377" s="134"/>
      <c r="L377" s="496"/>
    </row>
    <row r="378" spans="1:12" ht="28.5" customHeight="1">
      <c r="A378" s="130"/>
      <c r="B378" s="131"/>
      <c r="C378" s="138"/>
      <c r="D378" s="1460" t="s">
        <v>2048</v>
      </c>
      <c r="E378" s="1461"/>
      <c r="F378" s="1461"/>
      <c r="G378" s="1461"/>
      <c r="H378" s="1487"/>
      <c r="I378" s="134"/>
      <c r="K378" s="134"/>
      <c r="L378" s="496"/>
    </row>
    <row r="379" spans="1:12" ht="15" customHeight="1">
      <c r="A379" s="130"/>
      <c r="B379" s="131"/>
      <c r="C379" s="138"/>
      <c r="D379" s="1466" t="s">
        <v>2025</v>
      </c>
      <c r="E379" s="1467"/>
      <c r="F379" s="1467"/>
      <c r="G379" s="1467"/>
      <c r="H379" s="1467"/>
      <c r="I379" s="134"/>
      <c r="K379" s="134"/>
      <c r="L379" s="496"/>
    </row>
    <row r="380" spans="1:12" ht="15" customHeight="1">
      <c r="A380" s="130"/>
      <c r="B380" s="131"/>
      <c r="C380" s="328"/>
      <c r="D380" s="1473" t="s">
        <v>1080</v>
      </c>
      <c r="E380" s="1474"/>
      <c r="F380" s="1474"/>
      <c r="G380" s="1474"/>
      <c r="H380" s="1678"/>
      <c r="I380" s="134"/>
      <c r="K380" s="134"/>
      <c r="L380" s="496"/>
    </row>
    <row r="381" spans="1:12" ht="15" customHeight="1">
      <c r="A381" s="130"/>
      <c r="B381" s="131"/>
      <c r="C381" s="141"/>
      <c r="D381" s="1462" t="s">
        <v>2026</v>
      </c>
      <c r="E381" s="1463"/>
      <c r="F381" s="1463"/>
      <c r="G381" s="1463"/>
      <c r="H381" s="1484"/>
      <c r="I381" s="134"/>
      <c r="K381" s="134"/>
      <c r="L381" s="496"/>
    </row>
    <row r="382" spans="1:12" ht="15" customHeight="1">
      <c r="A382" s="130"/>
      <c r="B382" s="131"/>
      <c r="C382" s="141"/>
      <c r="D382" s="1462" t="s">
        <v>2027</v>
      </c>
      <c r="E382" s="1463"/>
      <c r="F382" s="1463"/>
      <c r="G382" s="1463"/>
      <c r="H382" s="1484"/>
      <c r="I382" s="134"/>
      <c r="K382" s="134"/>
      <c r="L382" s="496"/>
    </row>
    <row r="383" spans="1:12" ht="15" customHeight="1">
      <c r="A383" s="130"/>
      <c r="B383" s="131"/>
      <c r="C383" s="141"/>
      <c r="D383" s="1462" t="s">
        <v>2028</v>
      </c>
      <c r="E383" s="1463"/>
      <c r="F383" s="1463"/>
      <c r="G383" s="1463"/>
      <c r="H383" s="1484"/>
      <c r="I383" s="134"/>
      <c r="K383" s="134"/>
      <c r="L383" s="496"/>
    </row>
    <row r="384" spans="1:12" ht="15" customHeight="1">
      <c r="A384" s="130"/>
      <c r="B384" s="131"/>
      <c r="C384" s="141"/>
      <c r="D384" s="1462" t="s">
        <v>2029</v>
      </c>
      <c r="E384" s="1463"/>
      <c r="F384" s="1463"/>
      <c r="G384" s="1463"/>
      <c r="H384" s="1484"/>
      <c r="I384" s="134"/>
      <c r="K384" s="134"/>
      <c r="L384" s="496"/>
    </row>
    <row r="385" spans="1:12" ht="15" customHeight="1">
      <c r="A385" s="130"/>
      <c r="B385" s="131"/>
      <c r="C385" s="141"/>
      <c r="D385" s="1462" t="s">
        <v>2047</v>
      </c>
      <c r="E385" s="1463"/>
      <c r="F385" s="1463"/>
      <c r="G385" s="1463"/>
      <c r="H385" s="1484"/>
      <c r="I385" s="134"/>
      <c r="K385" s="134"/>
      <c r="L385" s="496"/>
    </row>
    <row r="386" spans="1:12" ht="15" customHeight="1">
      <c r="A386" s="130"/>
      <c r="B386" s="131"/>
      <c r="C386" s="141"/>
      <c r="D386" s="1466" t="s">
        <v>2030</v>
      </c>
      <c r="E386" s="1467"/>
      <c r="F386" s="1467"/>
      <c r="G386" s="1467"/>
      <c r="H386" s="1467"/>
      <c r="I386" s="134"/>
      <c r="K386" s="134"/>
      <c r="L386" s="496"/>
    </row>
    <row r="387" spans="1:12" ht="15" customHeight="1">
      <c r="A387" s="130"/>
      <c r="B387" s="131"/>
      <c r="C387" s="328"/>
      <c r="D387" s="1473" t="s">
        <v>1078</v>
      </c>
      <c r="E387" s="1474"/>
      <c r="F387" s="1474"/>
      <c r="G387" s="1474"/>
      <c r="H387" s="1678"/>
      <c r="I387" s="134"/>
      <c r="K387" s="134"/>
      <c r="L387" s="496"/>
    </row>
    <row r="388" spans="1:12" ht="15" customHeight="1">
      <c r="A388" s="130"/>
      <c r="B388" s="131"/>
      <c r="C388" s="141"/>
      <c r="D388" s="1462" t="s">
        <v>2031</v>
      </c>
      <c r="E388" s="1463"/>
      <c r="F388" s="1463"/>
      <c r="G388" s="1463"/>
      <c r="H388" s="1484"/>
      <c r="I388" s="134"/>
      <c r="K388" s="134"/>
      <c r="L388" s="496"/>
    </row>
    <row r="389" spans="1:12" ht="15" customHeight="1">
      <c r="A389" s="130"/>
      <c r="B389" s="131"/>
      <c r="C389" s="141"/>
      <c r="D389" s="1462" t="s">
        <v>2032</v>
      </c>
      <c r="E389" s="1463"/>
      <c r="F389" s="1463"/>
      <c r="G389" s="1463"/>
      <c r="H389" s="1484"/>
      <c r="I389" s="134"/>
      <c r="K389" s="134"/>
      <c r="L389" s="496"/>
    </row>
    <row r="390" spans="1:12" ht="15" customHeight="1">
      <c r="A390" s="130"/>
      <c r="B390" s="131"/>
      <c r="C390" s="141"/>
      <c r="D390" s="1462" t="s">
        <v>2033</v>
      </c>
      <c r="E390" s="1463"/>
      <c r="F390" s="1463"/>
      <c r="G390" s="1463"/>
      <c r="H390" s="1484"/>
      <c r="I390" s="134"/>
      <c r="K390" s="134"/>
      <c r="L390" s="496"/>
    </row>
    <row r="391" spans="1:12" ht="15" customHeight="1">
      <c r="A391" s="130"/>
      <c r="B391" s="131"/>
      <c r="C391" s="141"/>
      <c r="D391" s="1466" t="s">
        <v>1984</v>
      </c>
      <c r="E391" s="1467"/>
      <c r="F391" s="1467"/>
      <c r="G391" s="1467"/>
      <c r="H391" s="1467"/>
      <c r="I391" s="134"/>
      <c r="K391" s="134"/>
      <c r="L391" s="496"/>
    </row>
    <row r="392" spans="1:12" ht="15" customHeight="1">
      <c r="A392" s="130"/>
      <c r="B392" s="131"/>
      <c r="C392" s="328"/>
      <c r="D392" s="1473" t="s">
        <v>1079</v>
      </c>
      <c r="E392" s="1474"/>
      <c r="F392" s="1474"/>
      <c r="G392" s="1474"/>
      <c r="H392" s="1678"/>
      <c r="I392" s="134"/>
      <c r="K392" s="134"/>
      <c r="L392" s="496"/>
    </row>
    <row r="393" spans="1:12" ht="15" customHeight="1">
      <c r="A393" s="130"/>
      <c r="B393" s="131"/>
      <c r="C393" s="141"/>
      <c r="D393" s="1462" t="s">
        <v>2034</v>
      </c>
      <c r="E393" s="1463"/>
      <c r="F393" s="1463"/>
      <c r="G393" s="1463"/>
      <c r="H393" s="1484"/>
      <c r="I393" s="134"/>
      <c r="K393" s="134"/>
      <c r="L393" s="496"/>
    </row>
    <row r="394" spans="1:12" ht="28.5" customHeight="1">
      <c r="A394" s="130"/>
      <c r="B394" s="131"/>
      <c r="C394" s="138"/>
      <c r="D394" s="1460" t="s">
        <v>2035</v>
      </c>
      <c r="E394" s="1461"/>
      <c r="F394" s="1461"/>
      <c r="G394" s="1461"/>
      <c r="H394" s="1487"/>
      <c r="I394" s="134"/>
      <c r="K394" s="134"/>
      <c r="L394" s="496"/>
    </row>
    <row r="395" spans="1:12" ht="15" customHeight="1">
      <c r="A395" s="130"/>
      <c r="B395" s="131"/>
      <c r="C395" s="141"/>
      <c r="D395" s="1462" t="s">
        <v>2036</v>
      </c>
      <c r="E395" s="1463"/>
      <c r="F395" s="1463"/>
      <c r="G395" s="1463"/>
      <c r="H395" s="1484"/>
      <c r="I395" s="134"/>
      <c r="K395" s="134"/>
      <c r="L395" s="496"/>
    </row>
    <row r="396" spans="1:12" ht="15" customHeight="1">
      <c r="A396" s="130"/>
      <c r="B396" s="131"/>
      <c r="C396" s="141"/>
      <c r="D396" s="1462" t="s">
        <v>2037</v>
      </c>
      <c r="E396" s="1463"/>
      <c r="F396" s="1463"/>
      <c r="G396" s="1463"/>
      <c r="H396" s="1484"/>
      <c r="I396" s="134"/>
      <c r="K396" s="134"/>
      <c r="L396" s="496"/>
    </row>
    <row r="397" spans="1:12" ht="15" customHeight="1" thickBot="1">
      <c r="A397" s="170"/>
      <c r="B397" s="171"/>
      <c r="C397" s="538"/>
      <c r="D397" s="1679" t="s">
        <v>2038</v>
      </c>
      <c r="E397" s="1680"/>
      <c r="F397" s="1680"/>
      <c r="G397" s="1680"/>
      <c r="H397" s="1680"/>
      <c r="I397" s="159"/>
      <c r="J397" s="158"/>
      <c r="K397" s="159"/>
      <c r="L397" s="582"/>
    </row>
    <row r="398" spans="1:12" ht="18" customHeight="1">
      <c r="A398" s="9" t="s">
        <v>1611</v>
      </c>
      <c r="B398" s="9"/>
      <c r="C398" s="9"/>
      <c r="D398" s="1542" t="s">
        <v>1676</v>
      </c>
      <c r="E398" s="1542"/>
      <c r="F398" s="1542"/>
      <c r="G398" s="1542"/>
      <c r="H398" s="1542"/>
      <c r="I398" s="628"/>
      <c r="J398" s="9"/>
      <c r="K398" s="9"/>
      <c r="L398" s="9"/>
    </row>
    <row r="399" spans="1:12" ht="15" customHeight="1" thickBot="1">
      <c r="A399" s="9" t="s">
        <v>1643</v>
      </c>
      <c r="B399" s="9"/>
      <c r="C399" s="9"/>
      <c r="D399" s="9"/>
      <c r="E399" s="9"/>
      <c r="F399" s="9"/>
      <c r="G399" s="9"/>
      <c r="H399" s="9"/>
      <c r="I399" s="9"/>
      <c r="J399" s="443"/>
      <c r="K399" s="9"/>
      <c r="L399" s="443" t="s">
        <v>684</v>
      </c>
    </row>
    <row r="400" spans="1:12" s="9" customFormat="1" ht="15" customHeight="1">
      <c r="A400" s="614" t="s">
        <v>185</v>
      </c>
      <c r="B400" s="573" t="s">
        <v>568</v>
      </c>
      <c r="C400" s="466" t="s">
        <v>42</v>
      </c>
      <c r="D400" s="615" t="s">
        <v>67</v>
      </c>
      <c r="E400" s="607" t="s">
        <v>351</v>
      </c>
      <c r="F400" s="460" t="s">
        <v>70</v>
      </c>
      <c r="G400" s="460" t="s">
        <v>353</v>
      </c>
      <c r="H400" s="616" t="s">
        <v>39</v>
      </c>
      <c r="I400" s="1666" t="s">
        <v>25</v>
      </c>
      <c r="J400" s="1689"/>
      <c r="K400" s="1666" t="s">
        <v>73</v>
      </c>
      <c r="L400" s="1667"/>
    </row>
    <row r="401" spans="1:12" ht="15" customHeight="1">
      <c r="A401" s="130"/>
      <c r="B401" s="131"/>
      <c r="C401" s="714"/>
      <c r="D401" s="1745" t="s">
        <v>681</v>
      </c>
      <c r="E401" s="1746"/>
      <c r="F401" s="1746"/>
      <c r="G401" s="1746"/>
      <c r="H401" s="1747"/>
      <c r="I401" s="134"/>
      <c r="K401" s="134"/>
      <c r="L401" s="496"/>
    </row>
    <row r="402" spans="1:12" ht="28.5" customHeight="1">
      <c r="A402" s="130"/>
      <c r="B402" s="131"/>
      <c r="C402" s="138"/>
      <c r="D402" s="1460" t="s">
        <v>2039</v>
      </c>
      <c r="E402" s="1461"/>
      <c r="F402" s="1461"/>
      <c r="G402" s="1461"/>
      <c r="H402" s="1461"/>
      <c r="I402" s="134"/>
      <c r="K402" s="134"/>
      <c r="L402" s="496"/>
    </row>
    <row r="403" spans="1:12" ht="15" customHeight="1">
      <c r="A403" s="130"/>
      <c r="B403" s="131"/>
      <c r="C403" s="141"/>
      <c r="D403" s="1462" t="s">
        <v>2040</v>
      </c>
      <c r="E403" s="1463"/>
      <c r="F403" s="1463"/>
      <c r="G403" s="1463"/>
      <c r="H403" s="1463"/>
      <c r="I403" s="280"/>
      <c r="J403" s="306"/>
      <c r="K403" s="134"/>
      <c r="L403" s="496"/>
    </row>
    <row r="404" spans="1:12" ht="15" customHeight="1">
      <c r="A404" s="130"/>
      <c r="B404" s="131"/>
      <c r="C404" s="141"/>
      <c r="D404" s="1462" t="s">
        <v>2041</v>
      </c>
      <c r="E404" s="1463"/>
      <c r="F404" s="1463"/>
      <c r="G404" s="1463"/>
      <c r="H404" s="1484"/>
      <c r="I404" s="134"/>
      <c r="K404" s="134"/>
      <c r="L404" s="496"/>
    </row>
    <row r="405" spans="1:12" ht="15" customHeight="1">
      <c r="A405" s="130"/>
      <c r="B405" s="131"/>
      <c r="C405" s="141"/>
      <c r="D405" s="1462" t="s">
        <v>2042</v>
      </c>
      <c r="E405" s="1463"/>
      <c r="F405" s="1463"/>
      <c r="G405" s="1463"/>
      <c r="H405" s="1484"/>
      <c r="I405" s="134"/>
      <c r="K405" s="134"/>
      <c r="L405" s="496"/>
    </row>
    <row r="406" spans="1:12" ht="28.5" customHeight="1">
      <c r="A406" s="130"/>
      <c r="B406" s="131"/>
      <c r="C406" s="138"/>
      <c r="D406" s="1730" t="s">
        <v>2043</v>
      </c>
      <c r="E406" s="1731"/>
      <c r="F406" s="1731"/>
      <c r="G406" s="1731"/>
      <c r="H406" s="1732"/>
      <c r="I406" s="134"/>
      <c r="K406" s="134"/>
      <c r="L406" s="496"/>
    </row>
    <row r="407" spans="1:12" ht="15" customHeight="1">
      <c r="A407" s="130"/>
      <c r="B407" s="131"/>
      <c r="C407" s="141"/>
      <c r="D407" s="1462" t="s">
        <v>2044</v>
      </c>
      <c r="E407" s="1463"/>
      <c r="F407" s="1463"/>
      <c r="G407" s="1463"/>
      <c r="H407" s="1484"/>
      <c r="I407" s="134"/>
      <c r="K407" s="134"/>
      <c r="L407" s="496"/>
    </row>
    <row r="408" spans="1:12" ht="15" customHeight="1">
      <c r="A408" s="130"/>
      <c r="B408" s="131"/>
      <c r="C408" s="141"/>
      <c r="D408" s="1462" t="s">
        <v>2045</v>
      </c>
      <c r="E408" s="1463"/>
      <c r="F408" s="1463"/>
      <c r="G408" s="1463"/>
      <c r="H408" s="1484"/>
      <c r="I408" s="134"/>
      <c r="K408" s="134"/>
      <c r="L408" s="496"/>
    </row>
    <row r="409" spans="1:12" ht="15" customHeight="1">
      <c r="A409" s="130"/>
      <c r="B409" s="131"/>
      <c r="C409" s="141"/>
      <c r="D409" s="1466" t="s">
        <v>2046</v>
      </c>
      <c r="E409" s="1467"/>
      <c r="F409" s="1467"/>
      <c r="G409" s="1467"/>
      <c r="H409" s="1468"/>
      <c r="I409" s="197"/>
      <c r="K409" s="134"/>
      <c r="L409" s="136"/>
    </row>
    <row r="410" spans="1:12" ht="15" customHeight="1">
      <c r="A410" s="130"/>
      <c r="B410" s="381" t="s">
        <v>49</v>
      </c>
      <c r="C410" s="356" t="str">
        <f>IF(AND(C411="",COUNTIF(C353:C409,"○")=0),"",COUNTIF(C353:C409,"○"))</f>
        <v/>
      </c>
      <c r="D410" s="383"/>
      <c r="E410" s="9"/>
      <c r="F410" s="9"/>
      <c r="G410" s="402"/>
      <c r="H410" s="173"/>
      <c r="I410" s="197"/>
      <c r="K410" s="134"/>
      <c r="L410" s="136"/>
    </row>
    <row r="411" spans="1:12" ht="15" customHeight="1">
      <c r="A411" s="130"/>
      <c r="B411" s="381" t="s">
        <v>50</v>
      </c>
      <c r="C411" s="356" t="str">
        <f>IF(COUNTIF(C353:C409,"×")=0,"",COUNTIF(C353:C409,"×"))</f>
        <v/>
      </c>
      <c r="D411" s="383"/>
      <c r="E411" s="9"/>
      <c r="F411" s="9"/>
      <c r="G411" s="402"/>
      <c r="H411" s="173"/>
      <c r="I411" s="197"/>
      <c r="K411" s="134"/>
      <c r="L411" s="136"/>
    </row>
    <row r="412" spans="1:12" ht="15" customHeight="1">
      <c r="A412" s="130"/>
      <c r="B412" s="381" t="s">
        <v>51</v>
      </c>
      <c r="C412" s="619"/>
      <c r="D412" s="383"/>
      <c r="E412" s="9"/>
      <c r="F412" s="9"/>
      <c r="G412" s="9"/>
      <c r="I412" s="134"/>
      <c r="K412" s="134"/>
      <c r="L412" s="136"/>
    </row>
    <row r="413" spans="1:12" ht="15" customHeight="1" thickBot="1">
      <c r="A413" s="130"/>
      <c r="B413" s="358"/>
      <c r="C413" s="356"/>
      <c r="D413" s="544"/>
      <c r="E413" s="374"/>
      <c r="F413" s="374"/>
      <c r="G413" s="374"/>
      <c r="I413" s="134"/>
      <c r="K413" s="134"/>
      <c r="L413" s="136"/>
    </row>
    <row r="414" spans="1:12" ht="15" customHeight="1" thickTop="1">
      <c r="A414" s="130"/>
      <c r="B414" s="382" t="s">
        <v>52</v>
      </c>
      <c r="C414" s="363" t="str">
        <f>C410</f>
        <v/>
      </c>
      <c r="D414" s="369" t="s">
        <v>1111</v>
      </c>
      <c r="E414" s="370"/>
      <c r="F414" s="370"/>
      <c r="G414" s="613"/>
      <c r="I414" s="134"/>
      <c r="K414" s="134"/>
      <c r="L414" s="136"/>
    </row>
    <row r="415" spans="1:12" ht="15" customHeight="1">
      <c r="A415" s="130"/>
      <c r="B415" s="382" t="s">
        <v>53</v>
      </c>
      <c r="C415" s="363" t="str">
        <f>IF(SUM(C410:C411)=0,"",SUM(C410:C411))</f>
        <v/>
      </c>
      <c r="D415" s="364" t="s">
        <v>1118</v>
      </c>
      <c r="E415" s="9"/>
      <c r="F415" s="9"/>
      <c r="G415" s="613"/>
      <c r="I415" s="134"/>
      <c r="K415" s="134"/>
      <c r="L415" s="136"/>
    </row>
    <row r="416" spans="1:12" ht="15" customHeight="1">
      <c r="A416" s="130"/>
      <c r="B416" s="382" t="s">
        <v>54</v>
      </c>
      <c r="C416" s="371" t="str">
        <f>IF(ISERROR(C414/C415)=TRUE,"",ROUNDDOWN(C414/C415,2))</f>
        <v/>
      </c>
      <c r="D416" s="364" t="s">
        <v>1108</v>
      </c>
      <c r="E416" s="9"/>
      <c r="F416" s="9"/>
      <c r="G416" s="365"/>
      <c r="I416" s="134"/>
      <c r="K416" s="134"/>
      <c r="L416" s="136"/>
    </row>
    <row r="417" spans="1:14" ht="15" customHeight="1" thickBot="1">
      <c r="A417" s="130"/>
      <c r="B417" s="382"/>
      <c r="C417" s="630" t="str">
        <f>IF(C416="","",IF(C415&lt;=2,"c",IF(C416&lt;0.6,"c",IF(C416&lt;0.75,"b",IF(C416&lt;0.9,"a'",IF(C416&gt;=0.9,"a",""))))))</f>
        <v/>
      </c>
      <c r="D417" s="373" t="s">
        <v>1119</v>
      </c>
      <c r="E417" s="374"/>
      <c r="F417" s="374"/>
      <c r="G417" s="367"/>
      <c r="I417" s="134"/>
      <c r="K417" s="134"/>
      <c r="L417" s="136"/>
    </row>
    <row r="418" spans="1:14" ht="15" customHeight="1" thickTop="1">
      <c r="A418" s="130"/>
      <c r="B418" s="382"/>
      <c r="C418" s="414"/>
      <c r="D418" s="403"/>
      <c r="E418" s="403"/>
      <c r="F418" s="403"/>
      <c r="G418" s="403"/>
      <c r="I418" s="134"/>
      <c r="K418" s="134"/>
      <c r="L418" s="136"/>
    </row>
    <row r="419" spans="1:14" ht="15" customHeight="1">
      <c r="A419" s="130"/>
      <c r="B419" s="399" t="s">
        <v>18</v>
      </c>
      <c r="C419" s="631" t="str">
        <f>IF(420="","",IF(OR(K352="○"),"e",IF(OR(I352="○"),"d",IF(OR(I417="d"),"d",N421))))</f>
        <v/>
      </c>
      <c r="D419" s="403" t="s">
        <v>609</v>
      </c>
      <c r="E419" s="402"/>
      <c r="F419" s="402"/>
      <c r="G419" s="9"/>
      <c r="I419" s="134"/>
      <c r="K419" s="134"/>
      <c r="L419" s="136"/>
    </row>
    <row r="420" spans="1:14" ht="15" customHeight="1" thickBot="1">
      <c r="A420" s="170"/>
      <c r="B420" s="171"/>
      <c r="C420" s="161"/>
      <c r="D420" s="157"/>
      <c r="E420" s="158"/>
      <c r="F420" s="158"/>
      <c r="G420" s="158"/>
      <c r="H420" s="158"/>
      <c r="I420" s="159"/>
      <c r="J420" s="158"/>
      <c r="K420" s="159"/>
      <c r="L420" s="161"/>
    </row>
    <row r="421" spans="1:14" ht="17.25">
      <c r="D421" s="512"/>
      <c r="E421" s="512"/>
      <c r="F421" s="512"/>
      <c r="G421" s="512"/>
      <c r="H421" s="512"/>
      <c r="I421" s="512"/>
      <c r="N421" s="525" t="str">
        <f>IF(AND(I364="○",C415&lt;=2),"c",IF(AND(I365="○",C415&lt;=2),"c",IF(AND(I366="○",C415&lt;=2),"c",IF(AND(I367="○",C415&lt;=2),"c",IF(AND(I364="○",C417="a"),"a",IF(AND(I365="○",C417="a"),"a'",IF(AND(I366="○",C417="a"),"b",IF(AND(I367="○",C417="a"),"b",IF(AND(I364="○",C417="a'"),"a'",IF(AND(I365="○",C417="a'"),"b",IF(AND(I366="○",C417="a'"),"b'",IF(AND(I367="○",C417="a'"),"b'",IF(AND(I364="○",C417="b"),"b",IF(AND(I365="○",C417="b"),"b'",IF(AND(I366="○",C417="b"),"c",IF(AND(I367="○",C417="b"),"c",IF(AND(I364="○",C417="c"),"b'",IF(AND(I365="○",C417="c"),"c",IF(AND(I366="○",C417="c"),"c",IF(AND(I367="○",C417="c"),"c",""))))))))))))))))))))</f>
        <v/>
      </c>
    </row>
    <row r="422" spans="1:14" ht="14.25" customHeight="1" thickBot="1">
      <c r="A422" s="9" t="s">
        <v>1643</v>
      </c>
      <c r="B422" s="73"/>
      <c r="C422" s="73"/>
      <c r="D422" s="73"/>
      <c r="E422" s="73"/>
      <c r="F422" s="73"/>
      <c r="G422" s="73"/>
      <c r="H422" s="73"/>
      <c r="I422" s="73"/>
      <c r="J422" s="73"/>
      <c r="K422" s="73"/>
      <c r="L422" s="73"/>
    </row>
    <row r="423" spans="1:14" ht="15" customHeight="1">
      <c r="A423" s="1696" t="s">
        <v>1647</v>
      </c>
      <c r="B423" s="1698" t="s">
        <v>568</v>
      </c>
      <c r="C423" s="1469" t="s">
        <v>42</v>
      </c>
      <c r="D423" s="473" t="s">
        <v>67</v>
      </c>
      <c r="E423" s="474" t="s">
        <v>351</v>
      </c>
      <c r="F423" s="475" t="s">
        <v>70</v>
      </c>
      <c r="G423" s="475" t="s">
        <v>353</v>
      </c>
      <c r="H423" s="476" t="s">
        <v>39</v>
      </c>
      <c r="I423" s="1629" t="s">
        <v>25</v>
      </c>
      <c r="J423" s="1630"/>
      <c r="K423" s="73"/>
      <c r="L423" s="73"/>
    </row>
    <row r="424" spans="1:14" ht="15" customHeight="1">
      <c r="A424" s="1697"/>
      <c r="B424" s="1699"/>
      <c r="C424" s="1470"/>
      <c r="D424" s="436" t="s">
        <v>354</v>
      </c>
      <c r="E424" s="477" t="s">
        <v>355</v>
      </c>
      <c r="F424" s="478" t="s">
        <v>356</v>
      </c>
      <c r="G424" s="478" t="s">
        <v>357</v>
      </c>
      <c r="H424" s="479" t="s">
        <v>358</v>
      </c>
      <c r="I424" s="1627" t="s">
        <v>361</v>
      </c>
      <c r="J424" s="1628"/>
      <c r="K424" s="73"/>
      <c r="L424" s="73"/>
    </row>
    <row r="425" spans="1:14" ht="14.25" customHeight="1" thickBot="1">
      <c r="A425" s="1646" t="s">
        <v>215</v>
      </c>
      <c r="B425" s="1694" t="s">
        <v>988</v>
      </c>
      <c r="C425" s="167"/>
      <c r="D425" s="469" t="s">
        <v>359</v>
      </c>
      <c r="E425" s="73"/>
      <c r="F425" s="73"/>
      <c r="G425" s="269"/>
      <c r="H425" s="269"/>
      <c r="I425" s="269"/>
      <c r="J425" s="270"/>
      <c r="K425" s="73"/>
      <c r="L425" s="73"/>
    </row>
    <row r="426" spans="1:14" ht="15" customHeight="1" thickTop="1">
      <c r="A426" s="1647"/>
      <c r="B426" s="1496"/>
      <c r="C426" s="138"/>
      <c r="D426" s="1462" t="s">
        <v>682</v>
      </c>
      <c r="E426" s="1463"/>
      <c r="F426" s="495"/>
      <c r="G426" s="468"/>
      <c r="H426" s="369" t="s">
        <v>255</v>
      </c>
      <c r="I426" s="604"/>
      <c r="J426" s="605"/>
      <c r="K426" s="272"/>
      <c r="L426" s="73"/>
    </row>
    <row r="427" spans="1:14" ht="15" customHeight="1">
      <c r="A427" s="1647"/>
      <c r="B427" s="1496"/>
      <c r="C427" s="138"/>
      <c r="D427" s="576" t="s">
        <v>1203</v>
      </c>
      <c r="E427" s="495"/>
      <c r="F427" s="495"/>
      <c r="G427" s="468"/>
      <c r="H427" s="364" t="s">
        <v>1035</v>
      </c>
      <c r="I427" s="403"/>
      <c r="J427" s="482"/>
      <c r="K427" s="272"/>
      <c r="L427" s="73"/>
    </row>
    <row r="428" spans="1:14" ht="15" customHeight="1">
      <c r="A428" s="502"/>
      <c r="B428" s="234"/>
      <c r="C428" s="138"/>
      <c r="D428" s="576" t="s">
        <v>683</v>
      </c>
      <c r="E428" s="495"/>
      <c r="F428" s="495"/>
      <c r="G428" s="468"/>
      <c r="H428" s="364" t="s">
        <v>616</v>
      </c>
      <c r="I428" s="403"/>
      <c r="J428" s="482"/>
      <c r="K428" s="272"/>
      <c r="L428" s="73"/>
    </row>
    <row r="429" spans="1:14" ht="15" customHeight="1">
      <c r="A429" s="502"/>
      <c r="B429" s="234"/>
      <c r="C429" s="138"/>
      <c r="D429" s="1462" t="s">
        <v>1204</v>
      </c>
      <c r="E429" s="1463"/>
      <c r="F429" s="1463"/>
      <c r="G429" s="1652"/>
      <c r="H429" s="364" t="s">
        <v>617</v>
      </c>
      <c r="I429" s="403"/>
      <c r="J429" s="482"/>
      <c r="K429" s="272"/>
      <c r="L429" s="73"/>
    </row>
    <row r="430" spans="1:14" ht="15" customHeight="1">
      <c r="A430" s="514" t="s">
        <v>180</v>
      </c>
      <c r="B430" s="133"/>
      <c r="C430" s="138"/>
      <c r="D430" s="576" t="s">
        <v>1205</v>
      </c>
      <c r="E430" s="495"/>
      <c r="F430" s="495"/>
      <c r="G430" s="468"/>
      <c r="H430" s="364" t="s">
        <v>618</v>
      </c>
      <c r="I430" s="403"/>
      <c r="J430" s="482"/>
      <c r="K430" s="272"/>
      <c r="L430" s="73"/>
    </row>
    <row r="431" spans="1:14" ht="15" customHeight="1">
      <c r="A431" s="514"/>
      <c r="B431" s="221"/>
      <c r="C431" s="138"/>
      <c r="D431" s="1462" t="s">
        <v>1432</v>
      </c>
      <c r="E431" s="1463"/>
      <c r="F431" s="1463"/>
      <c r="G431" s="1684"/>
      <c r="H431" s="364" t="s">
        <v>619</v>
      </c>
      <c r="I431" s="403"/>
      <c r="J431" s="482"/>
      <c r="K431" s="272"/>
      <c r="L431" s="73"/>
    </row>
    <row r="432" spans="1:14" ht="15" customHeight="1" thickBot="1">
      <c r="A432" s="514"/>
      <c r="B432" s="186"/>
      <c r="C432" s="138"/>
      <c r="D432" s="1462" t="s">
        <v>1433</v>
      </c>
      <c r="E432" s="1463"/>
      <c r="F432" s="1463"/>
      <c r="G432" s="1684"/>
      <c r="H432" s="373" t="s">
        <v>620</v>
      </c>
      <c r="I432" s="606"/>
      <c r="J432" s="585"/>
      <c r="K432" s="73"/>
      <c r="L432" s="73"/>
    </row>
    <row r="433" spans="1:12" ht="15" customHeight="1" thickTop="1">
      <c r="A433" s="514"/>
      <c r="B433" s="186"/>
      <c r="C433" s="581"/>
      <c r="D433" s="1462" t="s">
        <v>1434</v>
      </c>
      <c r="E433" s="1463"/>
      <c r="F433" s="1463"/>
      <c r="G433" s="1684"/>
      <c r="H433" s="493"/>
      <c r="I433" s="271"/>
      <c r="J433" s="327"/>
      <c r="K433" s="73"/>
      <c r="L433" s="73"/>
    </row>
    <row r="434" spans="1:12" ht="15" customHeight="1">
      <c r="A434" s="514"/>
      <c r="B434" s="186"/>
      <c r="C434" s="138"/>
      <c r="D434" s="1462" t="s">
        <v>1089</v>
      </c>
      <c r="E434" s="1463"/>
      <c r="F434" s="1463"/>
      <c r="G434" s="1684"/>
      <c r="H434" s="271"/>
      <c r="I434" s="271"/>
      <c r="J434" s="347"/>
      <c r="K434" s="73"/>
      <c r="L434" s="73"/>
    </row>
    <row r="435" spans="1:12" ht="15" customHeight="1">
      <c r="A435" s="514"/>
      <c r="B435" s="381" t="s">
        <v>49</v>
      </c>
      <c r="C435" s="363" t="str">
        <f>IF(AND(C436="",COUNTIF(C426:C434,"○")=0),"",COUNTIF(C426:C434,"○"))</f>
        <v/>
      </c>
      <c r="D435" s="264"/>
      <c r="E435" s="263"/>
      <c r="F435" s="263"/>
      <c r="G435" s="73"/>
      <c r="H435" s="73"/>
      <c r="I435" s="73"/>
      <c r="J435" s="257"/>
      <c r="K435" s="73"/>
      <c r="L435" s="73"/>
    </row>
    <row r="436" spans="1:12" ht="15" customHeight="1">
      <c r="A436" s="130"/>
      <c r="B436" s="381" t="s">
        <v>50</v>
      </c>
      <c r="C436" s="363" t="str">
        <f>IF(COUNTIF(C426:C434,"×")=0,"",COUNTIF(C426:C434,"×"))</f>
        <v/>
      </c>
      <c r="D436" s="264"/>
      <c r="E436" s="263"/>
      <c r="F436" s="263"/>
      <c r="G436" s="73"/>
      <c r="H436" s="73"/>
      <c r="I436" s="73"/>
      <c r="J436" s="257"/>
      <c r="K436" s="73"/>
      <c r="L436" s="73"/>
    </row>
    <row r="437" spans="1:12" ht="15" customHeight="1">
      <c r="A437" s="130"/>
      <c r="B437" s="381" t="s">
        <v>51</v>
      </c>
      <c r="C437" s="366"/>
      <c r="D437" s="264"/>
      <c r="E437" s="263"/>
      <c r="F437" s="263"/>
      <c r="G437" s="73"/>
      <c r="H437" s="73"/>
      <c r="I437" s="73"/>
      <c r="J437" s="257"/>
      <c r="K437" s="73"/>
      <c r="L437" s="73"/>
    </row>
    <row r="438" spans="1:12" ht="15" customHeight="1">
      <c r="A438" s="130"/>
      <c r="B438" s="382" t="s">
        <v>52</v>
      </c>
      <c r="C438" s="363" t="str">
        <f>C435</f>
        <v/>
      </c>
      <c r="D438" s="264"/>
      <c r="E438" s="263"/>
      <c r="F438" s="263"/>
      <c r="G438" s="73"/>
      <c r="H438" s="73"/>
      <c r="I438" s="73"/>
      <c r="J438" s="257"/>
      <c r="K438" s="73"/>
      <c r="L438" s="73"/>
    </row>
    <row r="439" spans="1:12" ht="15" customHeight="1">
      <c r="A439" s="130"/>
      <c r="B439" s="382" t="s">
        <v>53</v>
      </c>
      <c r="C439" s="363" t="str">
        <f>IF(SUM(C435:C436)=0,"",SUM(C435:C436))</f>
        <v/>
      </c>
      <c r="D439" s="264"/>
      <c r="E439" s="263"/>
      <c r="F439" s="263"/>
      <c r="G439" s="73"/>
      <c r="H439" s="73"/>
      <c r="I439" s="73"/>
      <c r="J439" s="257"/>
      <c r="K439" s="73"/>
      <c r="L439" s="73"/>
    </row>
    <row r="440" spans="1:12" ht="15" customHeight="1">
      <c r="A440" s="130"/>
      <c r="B440" s="382" t="s">
        <v>54</v>
      </c>
      <c r="C440" s="371" t="str">
        <f>IF(ISERROR(C438/C439)=TRUE,"",ROUNDDOWN(C438/C439,2))</f>
        <v/>
      </c>
      <c r="D440" s="273"/>
      <c r="E440" s="274"/>
      <c r="F440" s="274"/>
      <c r="G440" s="73"/>
      <c r="H440" s="73"/>
      <c r="I440" s="73"/>
      <c r="J440" s="257"/>
      <c r="K440" s="73"/>
      <c r="L440" s="73"/>
    </row>
    <row r="441" spans="1:12" ht="15" customHeight="1">
      <c r="A441" s="130"/>
      <c r="B441" s="382" t="s">
        <v>18</v>
      </c>
      <c r="C441" s="372" t="str">
        <f>IF(C440="","",IF(C440&lt;=0.1,"d",IF(C440&lt;=0.25,"c",IF(C440&lt;=0.45,"b'",IF(C440&lt;=0.65,"b",IF(C440&lt;=0.8,"a'",IF(C440&gt;0.8,"a","")))))))</f>
        <v/>
      </c>
      <c r="D441" s="264"/>
      <c r="E441" s="263"/>
      <c r="F441" s="263"/>
      <c r="G441" s="263"/>
      <c r="H441" s="73"/>
      <c r="I441" s="73"/>
      <c r="J441" s="257"/>
      <c r="K441" s="73"/>
      <c r="L441" s="73"/>
    </row>
    <row r="442" spans="1:12" ht="15" customHeight="1" thickBot="1">
      <c r="A442" s="535"/>
      <c r="B442" s="536"/>
      <c r="C442" s="268"/>
      <c r="D442" s="537"/>
      <c r="E442" s="267"/>
      <c r="F442" s="267"/>
      <c r="G442" s="267"/>
      <c r="H442" s="267"/>
      <c r="I442" s="267"/>
      <c r="J442" s="268"/>
      <c r="K442" s="262"/>
      <c r="L442" s="73"/>
    </row>
    <row r="443" spans="1:12" s="9" customFormat="1" ht="17.25">
      <c r="A443" s="9" t="s">
        <v>1243</v>
      </c>
      <c r="D443" s="1542" t="s">
        <v>1674</v>
      </c>
      <c r="E443" s="1542"/>
      <c r="F443" s="1542"/>
      <c r="G443" s="1542"/>
      <c r="H443" s="1542"/>
      <c r="I443" s="628"/>
    </row>
    <row r="444" spans="1:12" s="9" customFormat="1" ht="14.25" customHeight="1" thickBot="1">
      <c r="A444" s="9" t="s">
        <v>1643</v>
      </c>
      <c r="J444" s="443"/>
      <c r="L444" s="443" t="s">
        <v>684</v>
      </c>
    </row>
    <row r="445" spans="1:12">
      <c r="A445" s="226" t="s">
        <v>185</v>
      </c>
      <c r="B445" s="227" t="s">
        <v>568</v>
      </c>
      <c r="C445" s="1469" t="s">
        <v>42</v>
      </c>
      <c r="D445" s="615" t="s">
        <v>69</v>
      </c>
      <c r="E445" s="607" t="s">
        <v>351</v>
      </c>
      <c r="F445" s="460" t="s">
        <v>352</v>
      </c>
      <c r="G445" s="460" t="s">
        <v>353</v>
      </c>
      <c r="H445" s="616" t="s">
        <v>39</v>
      </c>
      <c r="I445" s="1687" t="s">
        <v>42</v>
      </c>
      <c r="J445" s="253" t="s">
        <v>116</v>
      </c>
      <c r="K445" s="1685" t="s">
        <v>42</v>
      </c>
      <c r="L445" s="225" t="s">
        <v>73</v>
      </c>
    </row>
    <row r="446" spans="1:12" ht="42.75" customHeight="1">
      <c r="A446" s="1647" t="s">
        <v>569</v>
      </c>
      <c r="B446" s="1694" t="s">
        <v>1011</v>
      </c>
      <c r="C446" s="1470"/>
      <c r="D446" s="1655" t="s">
        <v>570</v>
      </c>
      <c r="E446" s="1656"/>
      <c r="F446" s="1656"/>
      <c r="G446" s="1656"/>
      <c r="H446" s="1657"/>
      <c r="I446" s="1688"/>
      <c r="J446" s="254"/>
      <c r="K446" s="1686"/>
      <c r="L446" s="255"/>
    </row>
    <row r="447" spans="1:12">
      <c r="A447" s="1647"/>
      <c r="B447" s="1496"/>
      <c r="C447" s="167"/>
      <c r="D447" s="534" t="s">
        <v>359</v>
      </c>
      <c r="E447" s="73"/>
      <c r="F447" s="73"/>
      <c r="G447" s="73"/>
      <c r="H447" s="73"/>
      <c r="I447" s="256"/>
      <c r="J447" s="73"/>
      <c r="K447" s="256"/>
      <c r="L447" s="257"/>
    </row>
    <row r="448" spans="1:12">
      <c r="A448" s="514"/>
      <c r="B448" s="1496"/>
      <c r="C448" s="533"/>
      <c r="D448" s="578" t="s">
        <v>685</v>
      </c>
      <c r="E448" s="579"/>
      <c r="F448" s="579"/>
      <c r="G448" s="579"/>
      <c r="H448" s="580"/>
      <c r="I448" s="139"/>
      <c r="J448" s="1464" t="s">
        <v>621</v>
      </c>
      <c r="K448" s="139"/>
      <c r="L448" s="1465" t="s">
        <v>571</v>
      </c>
    </row>
    <row r="449" spans="1:12">
      <c r="A449" s="232"/>
      <c r="B449" s="220"/>
      <c r="C449" s="138"/>
      <c r="D449" s="1681" t="s">
        <v>686</v>
      </c>
      <c r="E449" s="1682"/>
      <c r="F449" s="1682"/>
      <c r="G449" s="1682"/>
      <c r="H449" s="1683"/>
      <c r="I449" s="196"/>
      <c r="J449" s="1464"/>
      <c r="K449" s="196"/>
      <c r="L449" s="1465"/>
    </row>
    <row r="450" spans="1:12" ht="12.75" customHeight="1">
      <c r="A450" s="514"/>
      <c r="B450" s="131"/>
      <c r="C450" s="138"/>
      <c r="D450" s="1671" t="s">
        <v>687</v>
      </c>
      <c r="E450" s="1672"/>
      <c r="F450" s="1672"/>
      <c r="G450" s="1672"/>
      <c r="H450" s="1677"/>
      <c r="I450" s="196"/>
      <c r="J450" s="1464"/>
      <c r="K450" s="196"/>
      <c r="L450" s="1465"/>
    </row>
    <row r="451" spans="1:12">
      <c r="A451" s="130"/>
      <c r="B451" s="131"/>
      <c r="C451" s="138"/>
      <c r="D451" s="1681" t="s">
        <v>688</v>
      </c>
      <c r="E451" s="1682"/>
      <c r="F451" s="1682"/>
      <c r="G451" s="1682"/>
      <c r="H451" s="1683"/>
      <c r="I451" s="192"/>
      <c r="J451" s="1464"/>
      <c r="K451" s="196"/>
      <c r="L451" s="1465"/>
    </row>
    <row r="452" spans="1:12" ht="13.5" customHeight="1">
      <c r="A452" s="130"/>
      <c r="B452" s="131"/>
      <c r="C452" s="138"/>
      <c r="D452" s="1671" t="s">
        <v>689</v>
      </c>
      <c r="E452" s="1672"/>
      <c r="F452" s="1672"/>
      <c r="G452" s="1672"/>
      <c r="H452" s="1677"/>
      <c r="I452" s="134"/>
      <c r="J452" s="1464"/>
      <c r="K452" s="134"/>
      <c r="L452" s="1465"/>
    </row>
    <row r="453" spans="1:12" ht="13.5" customHeight="1">
      <c r="A453" s="130"/>
      <c r="B453" s="131"/>
      <c r="C453" s="138"/>
      <c r="D453" s="1733" t="s">
        <v>690</v>
      </c>
      <c r="E453" s="1734"/>
      <c r="F453" s="1734"/>
      <c r="G453" s="1734"/>
      <c r="H453" s="1740"/>
      <c r="I453" s="134"/>
      <c r="K453" s="134"/>
      <c r="L453" s="496"/>
    </row>
    <row r="454" spans="1:12">
      <c r="A454" s="130"/>
      <c r="B454" s="131"/>
      <c r="C454" s="545"/>
      <c r="D454" s="1674" t="s">
        <v>691</v>
      </c>
      <c r="E454" s="1675"/>
      <c r="F454" s="1675"/>
      <c r="G454" s="1675"/>
      <c r="H454" s="1739"/>
      <c r="I454" s="134"/>
      <c r="K454" s="134"/>
      <c r="L454" s="496"/>
    </row>
    <row r="455" spans="1:12" ht="13.5" customHeight="1">
      <c r="A455" s="130"/>
      <c r="B455" s="131"/>
      <c r="C455" s="138"/>
      <c r="D455" s="1671" t="s">
        <v>692</v>
      </c>
      <c r="E455" s="1672"/>
      <c r="F455" s="1672"/>
      <c r="G455" s="1672"/>
      <c r="H455" s="1677"/>
      <c r="I455" s="134"/>
      <c r="K455" s="134"/>
      <c r="L455" s="496"/>
    </row>
    <row r="456" spans="1:12">
      <c r="A456" s="130"/>
      <c r="B456" s="131"/>
      <c r="C456" s="138"/>
      <c r="D456" s="1671" t="s">
        <v>693</v>
      </c>
      <c r="E456" s="1672"/>
      <c r="F456" s="1672"/>
      <c r="G456" s="1672"/>
      <c r="H456" s="1677"/>
      <c r="I456" s="134"/>
      <c r="K456" s="134"/>
      <c r="L456" s="496"/>
    </row>
    <row r="457" spans="1:12">
      <c r="A457" s="130"/>
      <c r="B457" s="131"/>
      <c r="C457" s="138"/>
      <c r="D457" s="1671" t="s">
        <v>694</v>
      </c>
      <c r="E457" s="1672"/>
      <c r="F457" s="1672"/>
      <c r="G457" s="1672"/>
      <c r="H457" s="1677"/>
      <c r="I457" s="134"/>
      <c r="K457" s="134"/>
      <c r="L457" s="496"/>
    </row>
    <row r="458" spans="1:12">
      <c r="A458" s="130"/>
      <c r="B458" s="131"/>
      <c r="C458" s="138"/>
      <c r="D458" s="1671" t="s">
        <v>695</v>
      </c>
      <c r="E458" s="1672"/>
      <c r="F458" s="1672"/>
      <c r="G458" s="1672"/>
      <c r="H458" s="1677"/>
      <c r="I458" s="134"/>
      <c r="K458" s="134"/>
      <c r="L458" s="496"/>
    </row>
    <row r="459" spans="1:12">
      <c r="A459" s="130"/>
      <c r="B459" s="131"/>
      <c r="C459" s="138"/>
      <c r="D459" s="1671" t="s">
        <v>696</v>
      </c>
      <c r="E459" s="1672"/>
      <c r="F459" s="1672"/>
      <c r="G459" s="1672"/>
      <c r="H459" s="1677"/>
      <c r="I459" s="197"/>
      <c r="K459" s="134"/>
      <c r="L459" s="496"/>
    </row>
    <row r="460" spans="1:12" ht="12.75" customHeight="1">
      <c r="A460" s="130"/>
      <c r="B460" s="131"/>
      <c r="C460" s="138"/>
      <c r="D460" s="1671" t="s">
        <v>697</v>
      </c>
      <c r="E460" s="1672"/>
      <c r="F460" s="1672"/>
      <c r="G460" s="1672"/>
      <c r="H460" s="1677"/>
      <c r="I460" s="134"/>
      <c r="K460" s="134"/>
      <c r="L460" s="496"/>
    </row>
    <row r="461" spans="1:12">
      <c r="A461" s="130"/>
      <c r="B461" s="131"/>
      <c r="C461" s="138"/>
      <c r="D461" s="1733" t="s">
        <v>624</v>
      </c>
      <c r="E461" s="1734"/>
      <c r="F461" s="1734"/>
      <c r="G461" s="1734"/>
      <c r="H461" s="1740"/>
      <c r="I461" s="134"/>
      <c r="K461" s="134"/>
      <c r="L461" s="496"/>
    </row>
    <row r="462" spans="1:12" ht="13.5" customHeight="1">
      <c r="A462" s="130"/>
      <c r="B462" s="131"/>
      <c r="C462" s="545"/>
      <c r="D462" s="1674" t="s">
        <v>698</v>
      </c>
      <c r="E462" s="1675"/>
      <c r="F462" s="1675"/>
      <c r="G462" s="1675"/>
      <c r="H462" s="1739"/>
      <c r="I462" s="134"/>
      <c r="K462" s="134"/>
      <c r="L462" s="496"/>
    </row>
    <row r="463" spans="1:12">
      <c r="A463" s="130"/>
      <c r="B463" s="131"/>
      <c r="C463" s="138"/>
      <c r="D463" s="1671" t="s">
        <v>699</v>
      </c>
      <c r="E463" s="1672"/>
      <c r="F463" s="1672"/>
      <c r="G463" s="1672"/>
      <c r="H463" s="1677"/>
      <c r="I463" s="134"/>
      <c r="K463" s="134"/>
      <c r="L463" s="496"/>
    </row>
    <row r="464" spans="1:12">
      <c r="A464" s="130"/>
      <c r="B464" s="131"/>
      <c r="C464" s="138"/>
      <c r="D464" s="1671" t="s">
        <v>700</v>
      </c>
      <c r="E464" s="1672"/>
      <c r="F464" s="1672"/>
      <c r="G464" s="1672"/>
      <c r="H464" s="1677"/>
      <c r="I464" s="134"/>
      <c r="K464" s="134"/>
      <c r="L464" s="496"/>
    </row>
    <row r="465" spans="1:12">
      <c r="A465" s="130"/>
      <c r="B465" s="131"/>
      <c r="C465" s="138"/>
      <c r="D465" s="1681" t="s">
        <v>701</v>
      </c>
      <c r="E465" s="1682"/>
      <c r="F465" s="1682"/>
      <c r="G465" s="1682"/>
      <c r="H465" s="1683"/>
      <c r="I465" s="134"/>
      <c r="K465" s="134"/>
      <c r="L465" s="496"/>
    </row>
    <row r="466" spans="1:12">
      <c r="A466" s="130"/>
      <c r="B466" s="131"/>
      <c r="C466" s="138"/>
      <c r="D466" s="1671" t="s">
        <v>702</v>
      </c>
      <c r="E466" s="1672"/>
      <c r="F466" s="1672"/>
      <c r="G466" s="1672"/>
      <c r="H466" s="1677"/>
      <c r="I466" s="134"/>
      <c r="K466" s="134"/>
      <c r="L466" s="496"/>
    </row>
    <row r="467" spans="1:12">
      <c r="A467" s="130"/>
      <c r="B467" s="131"/>
      <c r="C467" s="138"/>
      <c r="D467" s="1671" t="s">
        <v>703</v>
      </c>
      <c r="E467" s="1672"/>
      <c r="F467" s="1672"/>
      <c r="G467" s="1672"/>
      <c r="H467" s="1677"/>
      <c r="I467" s="134"/>
      <c r="K467" s="134"/>
      <c r="L467" s="496"/>
    </row>
    <row r="468" spans="1:12">
      <c r="A468" s="130"/>
      <c r="B468" s="131"/>
      <c r="C468" s="138"/>
      <c r="D468" s="1671" t="s">
        <v>704</v>
      </c>
      <c r="E468" s="1672"/>
      <c r="F468" s="1672"/>
      <c r="G468" s="1672"/>
      <c r="H468" s="1677"/>
      <c r="I468" s="134"/>
      <c r="K468" s="134"/>
      <c r="L468" s="496"/>
    </row>
    <row r="469" spans="1:12">
      <c r="A469" s="130"/>
      <c r="B469" s="131"/>
      <c r="C469" s="138"/>
      <c r="D469" s="1736" t="s">
        <v>705</v>
      </c>
      <c r="E469" s="1737"/>
      <c r="F469" s="1737"/>
      <c r="G469" s="1737"/>
      <c r="H469" s="1738"/>
      <c r="I469" s="134"/>
      <c r="K469" s="134"/>
      <c r="L469" s="496"/>
    </row>
    <row r="470" spans="1:12">
      <c r="A470" s="130"/>
      <c r="B470" s="131"/>
      <c r="C470" s="138"/>
      <c r="D470" s="1671" t="s">
        <v>706</v>
      </c>
      <c r="E470" s="1672"/>
      <c r="F470" s="1672"/>
      <c r="G470" s="1672"/>
      <c r="H470" s="1677"/>
      <c r="I470" s="134"/>
      <c r="K470" s="134"/>
      <c r="L470" s="496"/>
    </row>
    <row r="471" spans="1:12" ht="14.25" thickBot="1">
      <c r="A471" s="130"/>
      <c r="B471" s="131"/>
      <c r="C471" s="138"/>
      <c r="D471" s="1671" t="s">
        <v>707</v>
      </c>
      <c r="E471" s="1672"/>
      <c r="F471" s="1672"/>
      <c r="G471" s="1672"/>
      <c r="H471" s="1677"/>
      <c r="I471" s="134"/>
      <c r="K471" s="134"/>
      <c r="L471" s="496"/>
    </row>
    <row r="472" spans="1:12" ht="14.25" thickTop="1">
      <c r="A472" s="130"/>
      <c r="B472" s="131"/>
      <c r="C472" s="138"/>
      <c r="D472" s="1733" t="s">
        <v>708</v>
      </c>
      <c r="E472" s="1734"/>
      <c r="F472" s="1734"/>
      <c r="G472" s="1734"/>
      <c r="H472" s="1735"/>
      <c r="I472" s="1741" t="s">
        <v>584</v>
      </c>
      <c r="J472" s="1742"/>
      <c r="K472" s="134"/>
      <c r="L472" s="136"/>
    </row>
    <row r="473" spans="1:12">
      <c r="A473" s="130"/>
      <c r="B473" s="131"/>
      <c r="C473" s="545"/>
      <c r="D473" s="1674" t="s">
        <v>709</v>
      </c>
      <c r="E473" s="1675"/>
      <c r="F473" s="1675"/>
      <c r="G473" s="1675"/>
      <c r="H473" s="1676"/>
      <c r="I473" s="575"/>
      <c r="J473" s="650" t="s">
        <v>585</v>
      </c>
      <c r="K473" s="134"/>
      <c r="L473" s="496"/>
    </row>
    <row r="474" spans="1:12">
      <c r="A474" s="130"/>
      <c r="B474" s="131"/>
      <c r="C474" s="138"/>
      <c r="D474" s="1671" t="s">
        <v>710</v>
      </c>
      <c r="E474" s="1672"/>
      <c r="F474" s="1672"/>
      <c r="G474" s="1672"/>
      <c r="H474" s="1673"/>
      <c r="I474" s="649"/>
      <c r="J474" s="650" t="s">
        <v>587</v>
      </c>
      <c r="K474" s="134"/>
      <c r="L474" s="496"/>
    </row>
    <row r="475" spans="1:12">
      <c r="A475" s="130"/>
      <c r="B475" s="131"/>
      <c r="C475" s="138"/>
      <c r="D475" s="1671" t="s">
        <v>711</v>
      </c>
      <c r="E475" s="1672"/>
      <c r="F475" s="1672"/>
      <c r="G475" s="1672"/>
      <c r="H475" s="1673"/>
      <c r="I475" s="649"/>
      <c r="J475" s="650" t="s">
        <v>589</v>
      </c>
      <c r="K475" s="134"/>
      <c r="L475" s="496"/>
    </row>
    <row r="476" spans="1:12" ht="14.25" thickBot="1">
      <c r="A476" s="130"/>
      <c r="B476" s="131"/>
      <c r="C476" s="138"/>
      <c r="D476" s="1671" t="s">
        <v>712</v>
      </c>
      <c r="E476" s="1672"/>
      <c r="F476" s="1672"/>
      <c r="G476" s="1672"/>
      <c r="H476" s="1673"/>
      <c r="I476" s="651"/>
      <c r="J476" s="652" t="s">
        <v>591</v>
      </c>
      <c r="K476" s="134"/>
      <c r="L476" s="496"/>
    </row>
    <row r="477" spans="1:12" ht="14.25" thickTop="1">
      <c r="A477" s="130"/>
      <c r="B477" s="131"/>
      <c r="C477" s="138"/>
      <c r="D477" s="1671" t="s">
        <v>713</v>
      </c>
      <c r="E477" s="1672"/>
      <c r="F477" s="1672"/>
      <c r="G477" s="1672"/>
      <c r="H477" s="1677"/>
      <c r="I477" s="260"/>
      <c r="J477" s="73"/>
      <c r="K477" s="260"/>
      <c r="L477" s="506"/>
    </row>
    <row r="478" spans="1:12">
      <c r="A478" s="130"/>
      <c r="B478" s="131"/>
      <c r="C478" s="138"/>
      <c r="D478" s="1671" t="s">
        <v>714</v>
      </c>
      <c r="E478" s="1672"/>
      <c r="F478" s="1672"/>
      <c r="G478" s="1672"/>
      <c r="H478" s="1677"/>
      <c r="I478" s="260"/>
      <c r="J478" s="73"/>
      <c r="K478" s="260"/>
      <c r="L478" s="506"/>
    </row>
    <row r="479" spans="1:12" ht="13.5" customHeight="1">
      <c r="A479" s="130"/>
      <c r="B479" s="131"/>
      <c r="C479" s="138"/>
      <c r="D479" s="1671" t="s">
        <v>715</v>
      </c>
      <c r="E479" s="1672"/>
      <c r="F479" s="1672"/>
      <c r="G479" s="1672"/>
      <c r="H479" s="1677"/>
      <c r="I479" s="260"/>
      <c r="J479" s="73"/>
      <c r="K479" s="260"/>
      <c r="L479" s="506"/>
    </row>
    <row r="480" spans="1:12">
      <c r="A480" s="130"/>
      <c r="B480" s="131"/>
      <c r="C480" s="138"/>
      <c r="D480" s="1671" t="s">
        <v>716</v>
      </c>
      <c r="E480" s="1672"/>
      <c r="F480" s="1672"/>
      <c r="G480" s="1672"/>
      <c r="H480" s="1677"/>
      <c r="I480" s="260"/>
      <c r="J480" s="73"/>
      <c r="K480" s="260"/>
      <c r="L480" s="506"/>
    </row>
    <row r="481" spans="1:14">
      <c r="A481" s="130"/>
      <c r="B481" s="391"/>
      <c r="C481" s="138"/>
      <c r="D481" s="1733" t="s">
        <v>717</v>
      </c>
      <c r="E481" s="1734"/>
      <c r="F481" s="1734"/>
      <c r="G481" s="1734"/>
      <c r="H481" s="1740"/>
      <c r="I481" s="260"/>
      <c r="J481" s="73"/>
      <c r="K481" s="260"/>
      <c r="L481" s="506"/>
    </row>
    <row r="482" spans="1:14">
      <c r="A482" s="130"/>
      <c r="B482" s="644" t="s">
        <v>49</v>
      </c>
      <c r="C482" s="168" t="str">
        <f>IF(AND(C483="",COUNTIF(C449:C481,"○")=0),"",COUNTIF(C449:C481,"○"))</f>
        <v/>
      </c>
      <c r="D482" s="263"/>
      <c r="E482" s="263"/>
      <c r="F482" s="263"/>
      <c r="G482" s="263"/>
      <c r="H482" s="263"/>
      <c r="I482" s="261"/>
      <c r="J482" s="73"/>
      <c r="K482" s="260"/>
      <c r="L482" s="257"/>
    </row>
    <row r="483" spans="1:14">
      <c r="A483" s="130"/>
      <c r="B483" s="644" t="s">
        <v>50</v>
      </c>
      <c r="C483" s="168" t="str">
        <f>IF(COUNTIF(C449:C481,"×")=0,"",COUNTIF(C449:C481,"×"))</f>
        <v/>
      </c>
      <c r="D483" s="263"/>
      <c r="E483" s="263"/>
      <c r="F483" s="263"/>
      <c r="G483" s="263"/>
      <c r="H483" s="263"/>
      <c r="I483" s="261"/>
      <c r="J483" s="73"/>
      <c r="K483" s="260"/>
      <c r="L483" s="257"/>
    </row>
    <row r="484" spans="1:14" ht="14.25" thickBot="1">
      <c r="A484" s="130"/>
      <c r="B484" s="644" t="s">
        <v>51</v>
      </c>
      <c r="C484" s="236"/>
      <c r="D484" s="264"/>
      <c r="E484" s="263"/>
      <c r="F484" s="263"/>
      <c r="G484" s="548"/>
      <c r="H484" s="73"/>
      <c r="I484" s="260"/>
      <c r="J484" s="73"/>
      <c r="K484" s="260"/>
      <c r="L484" s="257"/>
    </row>
    <row r="485" spans="1:14" ht="14.25" thickTop="1">
      <c r="A485" s="130"/>
      <c r="B485" s="645" t="s">
        <v>52</v>
      </c>
      <c r="C485" s="145" t="str">
        <f>C482</f>
        <v/>
      </c>
      <c r="D485" s="369" t="s">
        <v>1111</v>
      </c>
      <c r="E485" s="370"/>
      <c r="F485" s="370"/>
      <c r="G485" s="543"/>
      <c r="H485" s="73"/>
      <c r="I485" s="260"/>
      <c r="J485" s="73"/>
      <c r="K485" s="260"/>
      <c r="L485" s="257"/>
    </row>
    <row r="486" spans="1:14">
      <c r="A486" s="130"/>
      <c r="B486" s="645" t="s">
        <v>53</v>
      </c>
      <c r="C486" s="145" t="str">
        <f>IF(SUM(C482:C483)=0,"",SUM(C482:C483))</f>
        <v/>
      </c>
      <c r="D486" s="364" t="s">
        <v>1118</v>
      </c>
      <c r="E486" s="9"/>
      <c r="F486" s="9"/>
      <c r="G486" s="543"/>
      <c r="H486" s="73"/>
      <c r="I486" s="260"/>
      <c r="J486" s="73"/>
      <c r="K486" s="260"/>
      <c r="L486" s="257"/>
    </row>
    <row r="487" spans="1:14">
      <c r="A487" s="130"/>
      <c r="B487" s="645" t="s">
        <v>54</v>
      </c>
      <c r="C487" s="152" t="str">
        <f>IF(ISERROR(C485/C486)=TRUE,"",ROUNDDOWN(C485/C486,2))</f>
        <v/>
      </c>
      <c r="D487" s="364" t="s">
        <v>1108</v>
      </c>
      <c r="E487" s="9"/>
      <c r="F487" s="9"/>
      <c r="G487" s="148"/>
      <c r="H487" s="73"/>
      <c r="I487" s="260"/>
      <c r="J487" s="73"/>
      <c r="K487" s="260"/>
      <c r="L487" s="257"/>
    </row>
    <row r="488" spans="1:14" ht="14.25" customHeight="1" thickBot="1">
      <c r="A488" s="130"/>
      <c r="B488" s="647"/>
      <c r="C488" s="247" t="str">
        <f>IF(C487="","",IF(C486&lt;=2,"c",IF(C487&lt;0.6,"c",IF(C487&lt;0.75,"b",IF(C487&lt;0.9,"a'",IF(C487&gt;=0.9,"a",""))))))</f>
        <v/>
      </c>
      <c r="D488" s="373" t="s">
        <v>1119</v>
      </c>
      <c r="E488" s="374"/>
      <c r="F488" s="374"/>
      <c r="G488" s="149"/>
      <c r="H488" s="73"/>
      <c r="I488" s="260"/>
      <c r="J488" s="73"/>
      <c r="K488" s="260"/>
      <c r="L488" s="257"/>
    </row>
    <row r="489" spans="1:14" ht="14.25" thickTop="1">
      <c r="A489" s="130"/>
      <c r="B489" s="647"/>
      <c r="C489" s="243"/>
      <c r="D489" s="265"/>
      <c r="E489" s="265"/>
      <c r="F489" s="265"/>
      <c r="G489" s="265"/>
      <c r="H489" s="73"/>
      <c r="I489" s="260"/>
      <c r="J489" s="73"/>
      <c r="K489" s="260"/>
      <c r="L489" s="257"/>
    </row>
    <row r="490" spans="1:14" ht="14.25" thickBot="1">
      <c r="A490" s="170"/>
      <c r="B490" s="648" t="s">
        <v>18</v>
      </c>
      <c r="C490" s="286" t="str">
        <f>IF(OR(K448="○"),"e",IF(OR(I448="○"),"d",IF(C488="","",IF(OR(I488="d"),"d",N491))))</f>
        <v/>
      </c>
      <c r="D490" s="275" t="s">
        <v>609</v>
      </c>
      <c r="E490" s="276"/>
      <c r="F490" s="276"/>
      <c r="G490" s="267"/>
      <c r="H490" s="267"/>
      <c r="I490" s="266"/>
      <c r="J490" s="267"/>
      <c r="K490" s="266"/>
      <c r="L490" s="268"/>
    </row>
    <row r="491" spans="1:14">
      <c r="A491" s="73"/>
      <c r="B491" s="73"/>
      <c r="C491" s="278"/>
      <c r="D491" s="265"/>
      <c r="E491" s="263"/>
      <c r="F491" s="263"/>
      <c r="G491" s="73"/>
      <c r="H491" s="73"/>
      <c r="I491" s="73"/>
      <c r="J491" s="73"/>
      <c r="K491" s="73"/>
      <c r="L491" s="73"/>
      <c r="N491" s="525" t="str">
        <f>IF(AND(I473="○",C486&lt;=2),"c",IF(AND(I474="○",C486&lt;=2),"c",IF(AND(I475="○",C486&lt;=2),"c",IF(AND(I476="○",C486&lt;=2),"c",IF(AND(I473="○",C488="a"),"a",IF(AND(I474="○",C488="a"),"a'",IF(AND(I475="○",C488="a"),"b",IF(AND(I476="○",C488="a"),"b",IF(AND(I473="○",C488="a'"),"a'",IF(AND(I474="○",C488="a'"),"b",IF(AND(I475="○",C488="a'"),"b'",IF(AND(I476="○",C488="a'"),"b'",IF(AND(I473="○",C488="b"),"b",IF(AND(I474="○",C488="b"),"b'",IF(AND(I475="○",C488="b"),"c",IF(AND(I476="○",C488="b"),"c",IF(AND(I473="○",C488="c"),"b'",IF(AND(I474="○",C488="c"),"c",IF(AND(I475="○",C488="c"),"c",IF(AND(I476="○",C488="c"),"c",""))))))))))))))))))))</f>
        <v/>
      </c>
    </row>
    <row r="492" spans="1:14" ht="14.25" thickBot="1">
      <c r="A492" s="9" t="s">
        <v>1643</v>
      </c>
      <c r="B492" s="265"/>
      <c r="C492" s="73"/>
      <c r="D492" s="73"/>
      <c r="E492" s="73"/>
      <c r="F492" s="73"/>
      <c r="G492" s="73"/>
      <c r="H492" s="73"/>
      <c r="I492" s="73"/>
      <c r="J492" s="73"/>
      <c r="K492" s="73"/>
      <c r="L492" s="73"/>
    </row>
    <row r="493" spans="1:14" ht="13.5" customHeight="1">
      <c r="A493" s="1696" t="s">
        <v>1647</v>
      </c>
      <c r="B493" s="1698" t="s">
        <v>568</v>
      </c>
      <c r="C493" s="1469" t="s">
        <v>42</v>
      </c>
      <c r="D493" s="473" t="s">
        <v>67</v>
      </c>
      <c r="E493" s="474" t="s">
        <v>351</v>
      </c>
      <c r="F493" s="475" t="s">
        <v>70</v>
      </c>
      <c r="G493" s="475" t="s">
        <v>353</v>
      </c>
      <c r="H493" s="476" t="s">
        <v>39</v>
      </c>
      <c r="I493" s="1629" t="s">
        <v>25</v>
      </c>
      <c r="J493" s="1630"/>
    </row>
    <row r="494" spans="1:14">
      <c r="A494" s="1697"/>
      <c r="B494" s="1699"/>
      <c r="C494" s="1470"/>
      <c r="D494" s="436" t="s">
        <v>354</v>
      </c>
      <c r="E494" s="477" t="s">
        <v>355</v>
      </c>
      <c r="F494" s="478" t="s">
        <v>356</v>
      </c>
      <c r="G494" s="478" t="s">
        <v>357</v>
      </c>
      <c r="H494" s="479" t="s">
        <v>358</v>
      </c>
      <c r="I494" s="1627" t="s">
        <v>361</v>
      </c>
      <c r="J494" s="1628"/>
    </row>
    <row r="495" spans="1:14" ht="14.25" thickBot="1">
      <c r="A495" s="1646" t="s">
        <v>215</v>
      </c>
      <c r="B495" s="1694" t="s">
        <v>1011</v>
      </c>
      <c r="C495" s="167"/>
      <c r="D495" s="534" t="s">
        <v>359</v>
      </c>
      <c r="E495" s="73"/>
      <c r="F495" s="73"/>
      <c r="G495" s="269"/>
      <c r="H495" s="269"/>
      <c r="I495" s="269"/>
      <c r="J495" s="270"/>
      <c r="K495" s="73"/>
      <c r="L495" s="73"/>
    </row>
    <row r="496" spans="1:14" ht="14.25" thickTop="1">
      <c r="A496" s="1647"/>
      <c r="B496" s="1496"/>
      <c r="C496" s="138"/>
      <c r="D496" s="1671" t="s">
        <v>645</v>
      </c>
      <c r="E496" s="1672"/>
      <c r="F496" s="608"/>
      <c r="G496" s="636"/>
      <c r="H496" s="637" t="s">
        <v>255</v>
      </c>
      <c r="I496" s="507"/>
      <c r="J496" s="638"/>
      <c r="K496" s="272"/>
      <c r="L496" s="73"/>
    </row>
    <row r="497" spans="1:12">
      <c r="A497" s="1647"/>
      <c r="B497" s="1496"/>
      <c r="C497" s="138"/>
      <c r="D497" s="1671" t="s">
        <v>720</v>
      </c>
      <c r="E497" s="1672"/>
      <c r="F497" s="608"/>
      <c r="G497" s="636"/>
      <c r="H497" s="639" t="s">
        <v>1035</v>
      </c>
      <c r="I497" s="265"/>
      <c r="J497" s="640"/>
      <c r="K497" s="272"/>
      <c r="L497" s="73"/>
    </row>
    <row r="498" spans="1:12">
      <c r="A498" s="514" t="s">
        <v>180</v>
      </c>
      <c r="B498" s="133"/>
      <c r="C498" s="138"/>
      <c r="D498" s="1671" t="s">
        <v>683</v>
      </c>
      <c r="E498" s="1672"/>
      <c r="F498" s="608"/>
      <c r="G498" s="636"/>
      <c r="H498" s="639" t="s">
        <v>616</v>
      </c>
      <c r="I498" s="265"/>
      <c r="J498" s="640"/>
      <c r="K498" s="272"/>
      <c r="L498" s="73"/>
    </row>
    <row r="499" spans="1:12">
      <c r="A499" s="258"/>
      <c r="B499" s="133"/>
      <c r="C499" s="138"/>
      <c r="D499" s="1671" t="s">
        <v>1206</v>
      </c>
      <c r="E499" s="1672"/>
      <c r="F499" s="1672"/>
      <c r="G499" s="1673"/>
      <c r="H499" s="639" t="s">
        <v>617</v>
      </c>
      <c r="I499" s="265"/>
      <c r="J499" s="640"/>
      <c r="K499" s="272"/>
      <c r="L499" s="73"/>
    </row>
    <row r="500" spans="1:12">
      <c r="A500" s="258"/>
      <c r="B500" s="221"/>
      <c r="C500" s="138"/>
      <c r="D500" s="1671" t="s">
        <v>629</v>
      </c>
      <c r="E500" s="1672"/>
      <c r="F500" s="1672"/>
      <c r="G500" s="1673"/>
      <c r="H500" s="639" t="s">
        <v>618</v>
      </c>
      <c r="I500" s="265"/>
      <c r="J500" s="640"/>
      <c r="K500" s="272"/>
      <c r="L500" s="73"/>
    </row>
    <row r="501" spans="1:12">
      <c r="A501" s="258"/>
      <c r="B501" s="221"/>
      <c r="C501" s="138"/>
      <c r="D501" s="1671" t="s">
        <v>1090</v>
      </c>
      <c r="E501" s="1672"/>
      <c r="F501" s="1672"/>
      <c r="G501" s="1673"/>
      <c r="H501" s="639" t="s">
        <v>619</v>
      </c>
      <c r="I501" s="265"/>
      <c r="J501" s="640"/>
      <c r="K501" s="272"/>
      <c r="L501" s="73"/>
    </row>
    <row r="502" spans="1:12" ht="13.5" customHeight="1" thickBot="1">
      <c r="A502" s="258"/>
      <c r="B502" s="644" t="s">
        <v>49</v>
      </c>
      <c r="C502" s="363" t="str">
        <f>IF(AND(C503="",COUNTIF(C496:C501,"○")=0),"",COUNTIF(C496:C501,"○"))</f>
        <v/>
      </c>
      <c r="D502" s="221"/>
      <c r="E502" s="173"/>
      <c r="F502" s="173"/>
      <c r="H502" s="641" t="s">
        <v>620</v>
      </c>
      <c r="I502" s="642"/>
      <c r="J502" s="643"/>
      <c r="K502" s="73"/>
      <c r="L502" s="73"/>
    </row>
    <row r="503" spans="1:12" ht="13.5" customHeight="1" thickTop="1">
      <c r="A503" s="259"/>
      <c r="B503" s="644" t="s">
        <v>50</v>
      </c>
      <c r="C503" s="363" t="str">
        <f>IF(COUNTIF(C493:C501,"×")=0,"",COUNTIF(C493:C501,"×"))</f>
        <v/>
      </c>
      <c r="D503" s="264"/>
      <c r="E503" s="263"/>
      <c r="F503" s="263"/>
      <c r="G503" s="73"/>
      <c r="H503" s="507"/>
      <c r="I503" s="507"/>
      <c r="J503" s="507"/>
      <c r="K503" s="262"/>
      <c r="L503" s="73"/>
    </row>
    <row r="504" spans="1:12" ht="13.5" customHeight="1">
      <c r="A504" s="259"/>
      <c r="B504" s="644" t="s">
        <v>51</v>
      </c>
      <c r="C504" s="366"/>
      <c r="D504" s="264"/>
      <c r="E504" s="263"/>
      <c r="F504" s="263"/>
      <c r="G504" s="73"/>
      <c r="H504" s="265"/>
      <c r="I504" s="265"/>
      <c r="J504" s="494"/>
      <c r="K504" s="73"/>
      <c r="L504" s="73"/>
    </row>
    <row r="505" spans="1:12" ht="13.5" customHeight="1">
      <c r="A505" s="259"/>
      <c r="B505" s="645" t="s">
        <v>52</v>
      </c>
      <c r="C505" s="363" t="str">
        <f>C502</f>
        <v/>
      </c>
      <c r="D505" s="264"/>
      <c r="E505" s="263"/>
      <c r="F505" s="263"/>
      <c r="G505" s="73"/>
      <c r="H505" s="73"/>
      <c r="I505" s="73"/>
      <c r="J505" s="257"/>
      <c r="K505" s="73"/>
      <c r="L505" s="73"/>
    </row>
    <row r="506" spans="1:12" ht="13.5" customHeight="1">
      <c r="A506" s="259"/>
      <c r="B506" s="645" t="s">
        <v>53</v>
      </c>
      <c r="C506" s="363" t="str">
        <f>IF(SUM(C502:C503)=0,"",SUM(C502:C503))</f>
        <v/>
      </c>
      <c r="D506" s="264"/>
      <c r="E506" s="263"/>
      <c r="F506" s="263"/>
      <c r="G506" s="73"/>
      <c r="H506" s="73"/>
      <c r="I506" s="73"/>
      <c r="J506" s="257"/>
      <c r="K506" s="73"/>
      <c r="L506" s="73"/>
    </row>
    <row r="507" spans="1:12" ht="13.5" customHeight="1">
      <c r="A507" s="259"/>
      <c r="B507" s="645" t="s">
        <v>54</v>
      </c>
      <c r="C507" s="371" t="str">
        <f>IF(ISERROR(C505/C506)=TRUE,"",ROUNDDOWN(C505/C506,2))</f>
        <v/>
      </c>
      <c r="D507" s="273"/>
      <c r="E507" s="274"/>
      <c r="F507" s="274"/>
      <c r="G507" s="73"/>
      <c r="H507" s="73"/>
      <c r="I507" s="73"/>
      <c r="J507" s="257"/>
      <c r="K507" s="73"/>
      <c r="L507" s="73"/>
    </row>
    <row r="508" spans="1:12" ht="13.5" customHeight="1" thickBot="1">
      <c r="A508" s="535"/>
      <c r="B508" s="646" t="s">
        <v>18</v>
      </c>
      <c r="C508" s="635" t="str">
        <f>IF(C507="","",IF(C507&lt;=0.1,"d",IF(C507&lt;=0.25,"c",IF(C507&lt;=0.45,"b'",IF(C507&lt;=0.65,"b",IF(C507&lt;=0.8,"a'",IF(C507&gt;0.8,"a","")))))))</f>
        <v/>
      </c>
      <c r="D508" s="277"/>
      <c r="E508" s="276"/>
      <c r="F508" s="276"/>
      <c r="G508" s="276"/>
      <c r="H508" s="267"/>
      <c r="I508" s="267"/>
      <c r="J508" s="268"/>
      <c r="K508" s="262"/>
      <c r="L508" s="73"/>
    </row>
    <row r="509" spans="1:12" s="9" customFormat="1" ht="17.25">
      <c r="A509" s="9" t="s">
        <v>735</v>
      </c>
      <c r="D509" s="1542" t="s">
        <v>1677</v>
      </c>
      <c r="E509" s="1542"/>
      <c r="F509" s="1542"/>
      <c r="G509" s="1542"/>
      <c r="H509" s="1542"/>
      <c r="I509" s="628"/>
    </row>
    <row r="510" spans="1:12" s="9" customFormat="1" ht="15" customHeight="1" thickBot="1">
      <c r="A510" s="9" t="s">
        <v>1643</v>
      </c>
      <c r="J510" s="443"/>
      <c r="L510" s="443" t="s">
        <v>684</v>
      </c>
    </row>
    <row r="511" spans="1:12" ht="15" customHeight="1">
      <c r="A511" s="226" t="s">
        <v>185</v>
      </c>
      <c r="B511" s="227" t="s">
        <v>568</v>
      </c>
      <c r="C511" s="1469" t="s">
        <v>42</v>
      </c>
      <c r="D511" s="517" t="s">
        <v>67</v>
      </c>
      <c r="E511" s="518" t="s">
        <v>351</v>
      </c>
      <c r="F511" s="519" t="s">
        <v>352</v>
      </c>
      <c r="G511" s="519" t="s">
        <v>353</v>
      </c>
      <c r="H511" s="520" t="s">
        <v>39</v>
      </c>
      <c r="I511" s="1604" t="s">
        <v>42</v>
      </c>
      <c r="J511" s="224" t="s">
        <v>25</v>
      </c>
      <c r="K511" s="1609" t="s">
        <v>42</v>
      </c>
      <c r="L511" s="225" t="s">
        <v>73</v>
      </c>
    </row>
    <row r="512" spans="1:12" ht="42" customHeight="1">
      <c r="A512" s="1647" t="s">
        <v>569</v>
      </c>
      <c r="B512" s="1694" t="s">
        <v>1012</v>
      </c>
      <c r="C512" s="1470"/>
      <c r="D512" s="1655" t="s">
        <v>570</v>
      </c>
      <c r="E512" s="1656"/>
      <c r="F512" s="1656"/>
      <c r="G512" s="1656"/>
      <c r="H512" s="1657"/>
      <c r="I512" s="1605"/>
      <c r="J512" s="235"/>
      <c r="K512" s="1610"/>
      <c r="L512" s="248"/>
    </row>
    <row r="513" spans="1:12" ht="15" customHeight="1">
      <c r="A513" s="1647"/>
      <c r="B513" s="1496"/>
      <c r="C513" s="167"/>
      <c r="D513" s="469" t="s">
        <v>359</v>
      </c>
      <c r="I513" s="165"/>
      <c r="K513" s="165"/>
      <c r="L513" s="136"/>
    </row>
    <row r="514" spans="1:12" ht="15" customHeight="1">
      <c r="A514" s="514"/>
      <c r="B514" s="1496"/>
      <c r="C514" s="533"/>
      <c r="D514" s="1772" t="s">
        <v>718</v>
      </c>
      <c r="E514" s="1773"/>
      <c r="F514" s="1773"/>
      <c r="G514" s="1773"/>
      <c r="H514" s="1774"/>
      <c r="I514" s="139"/>
      <c r="J514" s="1486" t="s">
        <v>621</v>
      </c>
      <c r="K514" s="139"/>
      <c r="L514" s="1465" t="s">
        <v>571</v>
      </c>
    </row>
    <row r="515" spans="1:12" ht="15" customHeight="1">
      <c r="A515" s="232"/>
      <c r="B515" s="220"/>
      <c r="C515" s="138"/>
      <c r="D515" s="1460" t="s">
        <v>1436</v>
      </c>
      <c r="E515" s="1461"/>
      <c r="F515" s="1461"/>
      <c r="G515" s="1461"/>
      <c r="H515" s="1487"/>
      <c r="I515" s="196"/>
      <c r="J515" s="1486"/>
      <c r="K515" s="196"/>
      <c r="L515" s="1465"/>
    </row>
    <row r="516" spans="1:12" ht="15" customHeight="1">
      <c r="A516" s="130"/>
      <c r="B516" s="131"/>
      <c r="C516" s="138"/>
      <c r="D516" s="1462" t="s">
        <v>722</v>
      </c>
      <c r="E516" s="1463"/>
      <c r="F516" s="1463"/>
      <c r="G516" s="1463"/>
      <c r="H516" s="1484"/>
      <c r="I516" s="196"/>
      <c r="J516" s="1486"/>
      <c r="K516" s="196"/>
      <c r="L516" s="1465"/>
    </row>
    <row r="517" spans="1:12" ht="15" customHeight="1">
      <c r="A517" s="130"/>
      <c r="B517" s="131"/>
      <c r="C517" s="138"/>
      <c r="D517" s="1460" t="s">
        <v>723</v>
      </c>
      <c r="E517" s="1461"/>
      <c r="F517" s="1461"/>
      <c r="G517" s="1461"/>
      <c r="H517" s="1487"/>
      <c r="I517" s="192"/>
      <c r="J517" s="1486"/>
      <c r="K517" s="196"/>
      <c r="L517" s="1465"/>
    </row>
    <row r="518" spans="1:12" ht="15" customHeight="1">
      <c r="A518" s="130"/>
      <c r="B518" s="131"/>
      <c r="C518" s="138"/>
      <c r="D518" s="1462" t="s">
        <v>724</v>
      </c>
      <c r="E518" s="1463"/>
      <c r="F518" s="1463"/>
      <c r="G518" s="1463"/>
      <c r="H518" s="1484"/>
      <c r="I518" s="134"/>
      <c r="K518" s="134"/>
      <c r="L518" s="1465"/>
    </row>
    <row r="519" spans="1:12" ht="15" customHeight="1">
      <c r="A519" s="130"/>
      <c r="B519" s="131"/>
      <c r="C519" s="138"/>
      <c r="D519" s="1462" t="s">
        <v>725</v>
      </c>
      <c r="E519" s="1463"/>
      <c r="F519" s="1463"/>
      <c r="G519" s="1463"/>
      <c r="H519" s="1484"/>
      <c r="I519" s="134"/>
      <c r="K519" s="134"/>
      <c r="L519" s="496"/>
    </row>
    <row r="520" spans="1:12" ht="15" customHeight="1">
      <c r="A520" s="130"/>
      <c r="B520" s="131"/>
      <c r="C520" s="138"/>
      <c r="D520" s="1462" t="s">
        <v>726</v>
      </c>
      <c r="E520" s="1463"/>
      <c r="F520" s="1463"/>
      <c r="G520" s="1463"/>
      <c r="H520" s="1484"/>
      <c r="I520" s="134"/>
      <c r="K520" s="134"/>
      <c r="L520" s="496"/>
    </row>
    <row r="521" spans="1:12" ht="15" customHeight="1">
      <c r="A521" s="130"/>
      <c r="B521" s="131"/>
      <c r="C521" s="138"/>
      <c r="D521" s="1462" t="s">
        <v>727</v>
      </c>
      <c r="E521" s="1463"/>
      <c r="F521" s="1463"/>
      <c r="G521" s="1463"/>
      <c r="H521" s="1484"/>
      <c r="I521" s="134"/>
      <c r="K521" s="134"/>
      <c r="L521" s="496"/>
    </row>
    <row r="522" spans="1:12" ht="28.5" customHeight="1">
      <c r="A522" s="130"/>
      <c r="B522" s="131"/>
      <c r="C522" s="138"/>
      <c r="D522" s="1460" t="s">
        <v>728</v>
      </c>
      <c r="E522" s="1461"/>
      <c r="F522" s="1461"/>
      <c r="G522" s="1461"/>
      <c r="H522" s="1487"/>
      <c r="I522" s="134"/>
      <c r="K522" s="134"/>
      <c r="L522" s="496"/>
    </row>
    <row r="523" spans="1:12" ht="15" customHeight="1">
      <c r="A523" s="130"/>
      <c r="B523" s="131"/>
      <c r="C523" s="138"/>
      <c r="D523" s="1462" t="s">
        <v>729</v>
      </c>
      <c r="E523" s="1463"/>
      <c r="F523" s="1463"/>
      <c r="G523" s="1463"/>
      <c r="H523" s="1484"/>
      <c r="I523" s="134"/>
      <c r="K523" s="134"/>
      <c r="L523" s="496"/>
    </row>
    <row r="524" spans="1:12" ht="15" customHeight="1">
      <c r="A524" s="130"/>
      <c r="B524" s="131"/>
      <c r="C524" s="138"/>
      <c r="D524" s="1462" t="s">
        <v>730</v>
      </c>
      <c r="E524" s="1463"/>
      <c r="F524" s="1463"/>
      <c r="G524" s="1463"/>
      <c r="H524" s="1484"/>
      <c r="I524" s="134"/>
      <c r="K524" s="134"/>
      <c r="L524" s="496"/>
    </row>
    <row r="525" spans="1:12" ht="15" customHeight="1">
      <c r="A525" s="130"/>
      <c r="B525" s="131"/>
      <c r="C525" s="138"/>
      <c r="D525" s="1462" t="s">
        <v>731</v>
      </c>
      <c r="E525" s="1463"/>
      <c r="F525" s="1463"/>
      <c r="G525" s="1463"/>
      <c r="H525" s="1484"/>
      <c r="I525" s="134"/>
      <c r="K525" s="134"/>
      <c r="L525" s="496"/>
    </row>
    <row r="526" spans="1:12" ht="15" customHeight="1">
      <c r="A526" s="130"/>
      <c r="B526" s="131"/>
      <c r="C526" s="138"/>
      <c r="D526" s="1462" t="s">
        <v>732</v>
      </c>
      <c r="E526" s="1463"/>
      <c r="F526" s="1463"/>
      <c r="G526" s="1463"/>
      <c r="H526" s="1463"/>
      <c r="I526" s="1743"/>
      <c r="J526" s="1744"/>
      <c r="L526" s="496"/>
    </row>
    <row r="527" spans="1:12" ht="15" customHeight="1" thickBot="1">
      <c r="A527" s="130"/>
      <c r="B527" s="131"/>
      <c r="C527" s="138"/>
      <c r="D527" s="1462" t="s">
        <v>1207</v>
      </c>
      <c r="E527" s="1463"/>
      <c r="F527" s="1463"/>
      <c r="G527" s="1463"/>
      <c r="H527" s="1463"/>
      <c r="I527" s="1748"/>
      <c r="J527" s="1749"/>
      <c r="L527" s="496"/>
    </row>
    <row r="528" spans="1:12" ht="15" customHeight="1" thickTop="1">
      <c r="A528" s="130"/>
      <c r="B528" s="131"/>
      <c r="C528" s="138"/>
      <c r="D528" s="1462" t="s">
        <v>1208</v>
      </c>
      <c r="E528" s="1463"/>
      <c r="F528" s="1463"/>
      <c r="G528" s="1463"/>
      <c r="H528" s="1652"/>
      <c r="I528" s="1565" t="s">
        <v>584</v>
      </c>
      <c r="J528" s="1567"/>
      <c r="K528" s="134"/>
      <c r="L528" s="496"/>
    </row>
    <row r="529" spans="1:12" ht="15" customHeight="1">
      <c r="A529" s="130"/>
      <c r="B529" s="131"/>
      <c r="C529" s="138"/>
      <c r="D529" s="1466" t="s">
        <v>439</v>
      </c>
      <c r="E529" s="1467"/>
      <c r="F529" s="1467"/>
      <c r="G529" s="1467"/>
      <c r="H529" s="1670"/>
      <c r="I529" s="575"/>
      <c r="J529" s="365" t="s">
        <v>585</v>
      </c>
      <c r="K529" s="134"/>
      <c r="L529" s="496"/>
    </row>
    <row r="530" spans="1:12" ht="15" customHeight="1">
      <c r="A530" s="130"/>
      <c r="B530" s="131"/>
      <c r="C530" s="572"/>
      <c r="D530" s="540" t="s">
        <v>719</v>
      </c>
      <c r="E530" s="541"/>
      <c r="F530" s="541"/>
      <c r="G530" s="541"/>
      <c r="H530" s="542"/>
      <c r="I530" s="575"/>
      <c r="J530" s="365" t="s">
        <v>587</v>
      </c>
      <c r="K530" s="134"/>
      <c r="L530" s="496"/>
    </row>
    <row r="531" spans="1:12" ht="15" customHeight="1">
      <c r="A531" s="130"/>
      <c r="B531" s="131"/>
      <c r="C531" s="138"/>
      <c r="D531" s="1462" t="s">
        <v>1209</v>
      </c>
      <c r="E531" s="1463"/>
      <c r="F531" s="1463"/>
      <c r="G531" s="1463"/>
      <c r="H531" s="1652"/>
      <c r="I531" s="575"/>
      <c r="J531" s="365" t="s">
        <v>589</v>
      </c>
      <c r="K531" s="134"/>
      <c r="L531" s="496"/>
    </row>
    <row r="532" spans="1:12" ht="15" customHeight="1" thickBot="1">
      <c r="A532" s="130"/>
      <c r="B532" s="131"/>
      <c r="C532" s="138"/>
      <c r="D532" s="1462" t="s">
        <v>1210</v>
      </c>
      <c r="E532" s="1463"/>
      <c r="F532" s="1463"/>
      <c r="G532" s="1463"/>
      <c r="H532" s="1652"/>
      <c r="I532" s="577"/>
      <c r="J532" s="367" t="s">
        <v>591</v>
      </c>
      <c r="K532" s="134"/>
      <c r="L532" s="496"/>
    </row>
    <row r="533" spans="1:12" ht="15" customHeight="1" thickTop="1">
      <c r="A533" s="130"/>
      <c r="B533" s="131"/>
      <c r="C533" s="138"/>
      <c r="D533" s="1462" t="s">
        <v>1211</v>
      </c>
      <c r="E533" s="1463"/>
      <c r="F533" s="1463"/>
      <c r="G533" s="1463"/>
      <c r="H533" s="1484"/>
      <c r="I533" s="279"/>
      <c r="J533" s="306"/>
      <c r="K533" s="134"/>
      <c r="L533" s="496"/>
    </row>
    <row r="534" spans="1:12" ht="15" customHeight="1">
      <c r="A534" s="130"/>
      <c r="B534" s="131"/>
      <c r="C534" s="138"/>
      <c r="D534" s="1462" t="s">
        <v>1212</v>
      </c>
      <c r="E534" s="1463"/>
      <c r="F534" s="1463"/>
      <c r="G534" s="1463"/>
      <c r="H534" s="1484"/>
      <c r="I534" s="280"/>
      <c r="J534" s="306"/>
      <c r="K534" s="134"/>
      <c r="L534" s="496"/>
    </row>
    <row r="535" spans="1:12" ht="15" customHeight="1">
      <c r="A535" s="130"/>
      <c r="B535" s="131"/>
      <c r="C535" s="138"/>
      <c r="D535" s="1709" t="s">
        <v>819</v>
      </c>
      <c r="E535" s="1710"/>
      <c r="F535" s="1710"/>
      <c r="G535" s="1710"/>
      <c r="H535" s="1711"/>
      <c r="I535" s="281"/>
      <c r="J535" s="282"/>
      <c r="K535" s="134"/>
      <c r="L535" s="496"/>
    </row>
    <row r="536" spans="1:12" ht="15" customHeight="1">
      <c r="A536" s="130"/>
      <c r="B536" s="381" t="s">
        <v>49</v>
      </c>
      <c r="C536" s="356" t="str">
        <f>IF(AND(C537="",COUNTIF(C514:C535,"○")=0),"",COUNTIF(C514:C535,"○"))</f>
        <v/>
      </c>
      <c r="D536" s="402"/>
      <c r="E536" s="402"/>
      <c r="F536" s="402"/>
      <c r="G536" s="402"/>
      <c r="H536" s="402"/>
      <c r="I536" s="432"/>
      <c r="K536" s="134"/>
      <c r="L536" s="136"/>
    </row>
    <row r="537" spans="1:12" ht="15" customHeight="1">
      <c r="A537" s="130"/>
      <c r="B537" s="381" t="s">
        <v>50</v>
      </c>
      <c r="C537" s="356" t="str">
        <f>IF(COUNTIF(C514:C535,"×")=0,"",COUNTIF(C514:C535,"×"))</f>
        <v/>
      </c>
      <c r="D537" s="402"/>
      <c r="E537" s="402"/>
      <c r="F537" s="402"/>
      <c r="G537" s="402"/>
      <c r="H537" s="402"/>
      <c r="I537" s="432"/>
      <c r="K537" s="134"/>
      <c r="L537" s="136"/>
    </row>
    <row r="538" spans="1:12" ht="15" customHeight="1">
      <c r="A538" s="130"/>
      <c r="B538" s="381" t="s">
        <v>51</v>
      </c>
      <c r="C538" s="619"/>
      <c r="D538" s="378"/>
      <c r="E538" s="402"/>
      <c r="F538" s="402"/>
      <c r="G538" s="9"/>
      <c r="H538" s="9"/>
      <c r="I538" s="396"/>
      <c r="K538" s="134"/>
      <c r="L538" s="136"/>
    </row>
    <row r="539" spans="1:12" ht="15" customHeight="1" thickBot="1">
      <c r="A539" s="130"/>
      <c r="B539" s="358"/>
      <c r="C539" s="356"/>
      <c r="D539" s="9"/>
      <c r="E539" s="9"/>
      <c r="F539" s="402"/>
      <c r="G539" s="374"/>
      <c r="H539" s="9"/>
      <c r="I539" s="396"/>
      <c r="K539" s="134"/>
      <c r="L539" s="136"/>
    </row>
    <row r="540" spans="1:12" ht="15" customHeight="1" thickTop="1">
      <c r="A540" s="130"/>
      <c r="B540" s="382" t="s">
        <v>52</v>
      </c>
      <c r="C540" s="363" t="str">
        <f>C536</f>
        <v/>
      </c>
      <c r="D540" s="369" t="s">
        <v>1111</v>
      </c>
      <c r="E540" s="370"/>
      <c r="F540" s="370"/>
      <c r="G540" s="613"/>
      <c r="H540" s="9"/>
      <c r="I540" s="396"/>
      <c r="K540" s="134"/>
      <c r="L540" s="136"/>
    </row>
    <row r="541" spans="1:12" ht="15" customHeight="1">
      <c r="A541" s="130"/>
      <c r="B541" s="382" t="s">
        <v>53</v>
      </c>
      <c r="C541" s="363" t="str">
        <f>IF(SUM(C536:C537)=0,"",SUM(C536:C537))</f>
        <v/>
      </c>
      <c r="D541" s="364" t="s">
        <v>1118</v>
      </c>
      <c r="E541" s="9"/>
      <c r="F541" s="9"/>
      <c r="G541" s="613"/>
      <c r="H541" s="9"/>
      <c r="I541" s="396"/>
      <c r="K541" s="134"/>
      <c r="L541" s="136"/>
    </row>
    <row r="542" spans="1:12" ht="15" customHeight="1">
      <c r="A542" s="130"/>
      <c r="B542" s="382" t="s">
        <v>54</v>
      </c>
      <c r="C542" s="371" t="str">
        <f>IF(ISERROR(C540/C541)=TRUE,"",ROUNDDOWN(C540/C541,2))</f>
        <v/>
      </c>
      <c r="D542" s="364" t="s">
        <v>1108</v>
      </c>
      <c r="E542" s="9"/>
      <c r="F542" s="9"/>
      <c r="G542" s="365"/>
      <c r="H542" s="9"/>
      <c r="I542" s="396"/>
      <c r="K542" s="134"/>
      <c r="L542" s="136"/>
    </row>
    <row r="543" spans="1:12" ht="15" customHeight="1" thickBot="1">
      <c r="A543" s="130"/>
      <c r="B543" s="382"/>
      <c r="C543" s="630" t="str">
        <f>IF(C542="","",IF(C541&lt;=2,"c",IF(C542&lt;0.6,"c",IF(C542&lt;0.75,"b",IF(C542&lt;0.9,"a'",IF(C542&gt;=0.9,"a",""))))))</f>
        <v/>
      </c>
      <c r="D543" s="373" t="s">
        <v>1119</v>
      </c>
      <c r="E543" s="374"/>
      <c r="F543" s="374"/>
      <c r="G543" s="367"/>
      <c r="H543" s="9"/>
      <c r="I543" s="396"/>
      <c r="K543" s="134"/>
      <c r="L543" s="136"/>
    </row>
    <row r="544" spans="1:12" ht="15" customHeight="1" thickTop="1">
      <c r="A544" s="130"/>
      <c r="B544" s="382"/>
      <c r="C544" s="414"/>
      <c r="D544" s="403"/>
      <c r="E544" s="403"/>
      <c r="F544" s="403"/>
      <c r="G544" s="403"/>
      <c r="H544" s="9"/>
      <c r="I544" s="396"/>
      <c r="K544" s="134"/>
      <c r="L544" s="136"/>
    </row>
    <row r="545" spans="1:14" ht="15" customHeight="1">
      <c r="A545" s="130"/>
      <c r="B545" s="399" t="s">
        <v>18</v>
      </c>
      <c r="C545" s="631" t="str">
        <f>IF(OR(K514="○"),"e",IF(OR(I514="○"),"d",IF(OR(I543="d"),"d",N547)))</f>
        <v/>
      </c>
      <c r="D545" s="403" t="s">
        <v>609</v>
      </c>
      <c r="E545" s="402"/>
      <c r="F545" s="402"/>
      <c r="G545" s="9"/>
      <c r="H545" s="9"/>
      <c r="I545" s="396"/>
      <c r="K545" s="134"/>
      <c r="L545" s="136"/>
    </row>
    <row r="546" spans="1:14" ht="15" customHeight="1" thickBot="1">
      <c r="A546" s="170"/>
      <c r="B546" s="171"/>
      <c r="C546" s="161"/>
      <c r="D546" s="157"/>
      <c r="E546" s="158"/>
      <c r="F546" s="158"/>
      <c r="G546" s="158"/>
      <c r="H546" s="158"/>
      <c r="I546" s="159"/>
      <c r="J546" s="158"/>
      <c r="K546" s="159"/>
      <c r="L546" s="161"/>
    </row>
    <row r="547" spans="1:14" ht="15" customHeight="1">
      <c r="A547" s="219"/>
      <c r="N547" s="525" t="str">
        <f>IF(AND(I529="○",C541&lt;=2),"c",IF(AND(I530="○",C541&lt;=2),"c",IF(AND(I531="○",C541&lt;=2),"c",IF(AND(I532="○",C541&lt;=2),"c",IF(AND(I529="○",C543="a"),"a",IF(AND(I530="○",C543="a"),"a'",IF(AND(I531="○",C543="a"),"b",IF(AND(I532="○",C543="a"),"b",IF(AND(I529="○",C543="a'"),"a'",IF(AND(I530="○",C543="a'"),"b",IF(AND(I531="○",C543="a'"),"b'",IF(AND(I532="○",C543="a'"),"b'",IF(AND(I529="○",C543="b"),"b",IF(AND(I530="○",C543="b"),"b'",IF(AND(I531="○",C543="b"),"c",IF(AND(I532="○",C543="b"),"c",IF(AND(I529="○",C543="c"),"b'",IF(AND(I530="○",C543="c"),"c",IF(AND(I531="○",C543="c"),"c",IF(AND(I532="○",C543="c"),"c",""))))))))))))))))))))</f>
        <v/>
      </c>
    </row>
    <row r="548" spans="1:14" ht="15" customHeight="1" thickBot="1">
      <c r="A548" s="9" t="s">
        <v>1643</v>
      </c>
    </row>
    <row r="549" spans="1:14" ht="15" customHeight="1">
      <c r="A549" s="1696" t="s">
        <v>1647</v>
      </c>
      <c r="B549" s="1698" t="s">
        <v>568</v>
      </c>
      <c r="C549" s="1469" t="s">
        <v>42</v>
      </c>
      <c r="D549" s="615" t="s">
        <v>67</v>
      </c>
      <c r="E549" s="607" t="s">
        <v>351</v>
      </c>
      <c r="F549" s="460" t="s">
        <v>70</v>
      </c>
      <c r="G549" s="460" t="s">
        <v>353</v>
      </c>
      <c r="H549" s="616" t="s">
        <v>39</v>
      </c>
      <c r="I549" s="1666" t="s">
        <v>25</v>
      </c>
      <c r="J549" s="1667"/>
    </row>
    <row r="550" spans="1:14" ht="15" customHeight="1">
      <c r="A550" s="1697"/>
      <c r="B550" s="1699"/>
      <c r="C550" s="1470"/>
      <c r="D550" s="621" t="s">
        <v>354</v>
      </c>
      <c r="E550" s="622" t="s">
        <v>355</v>
      </c>
      <c r="F550" s="618" t="s">
        <v>356</v>
      </c>
      <c r="G550" s="618" t="s">
        <v>357</v>
      </c>
      <c r="H550" s="623" t="s">
        <v>358</v>
      </c>
      <c r="I550" s="1668" t="s">
        <v>361</v>
      </c>
      <c r="J550" s="1669"/>
    </row>
    <row r="551" spans="1:14" ht="15" customHeight="1" thickBot="1">
      <c r="A551" s="1646" t="s">
        <v>1182</v>
      </c>
      <c r="B551" s="1694" t="s">
        <v>1012</v>
      </c>
      <c r="C551" s="167"/>
      <c r="D551" s="357" t="s">
        <v>359</v>
      </c>
      <c r="E551" s="9"/>
      <c r="F551" s="9"/>
      <c r="G551" s="438"/>
      <c r="H551" s="438"/>
      <c r="I551" s="438"/>
      <c r="J551" s="439"/>
    </row>
    <row r="552" spans="1:14" ht="15" customHeight="1" thickTop="1">
      <c r="A552" s="1647"/>
      <c r="B552" s="1496"/>
      <c r="C552" s="138"/>
      <c r="D552" s="1462" t="s">
        <v>733</v>
      </c>
      <c r="E552" s="1463"/>
      <c r="F552" s="495"/>
      <c r="G552" s="467"/>
      <c r="H552" s="369" t="s">
        <v>255</v>
      </c>
      <c r="I552" s="604"/>
      <c r="J552" s="605"/>
      <c r="K552" s="205"/>
    </row>
    <row r="553" spans="1:14" ht="15" customHeight="1">
      <c r="A553" s="1647"/>
      <c r="B553" s="1496"/>
      <c r="C553" s="138"/>
      <c r="D553" s="1462" t="s">
        <v>626</v>
      </c>
      <c r="E553" s="1463"/>
      <c r="F553" s="495"/>
      <c r="G553" s="467"/>
      <c r="H553" s="364" t="s">
        <v>1035</v>
      </c>
      <c r="I553" s="403"/>
      <c r="J553" s="482"/>
      <c r="K553" s="205"/>
    </row>
    <row r="554" spans="1:14" ht="15" customHeight="1">
      <c r="A554" s="514" t="s">
        <v>180</v>
      </c>
      <c r="B554" s="133"/>
      <c r="C554" s="138"/>
      <c r="D554" s="1462" t="s">
        <v>734</v>
      </c>
      <c r="E554" s="1463"/>
      <c r="F554" s="495"/>
      <c r="G554" s="467"/>
      <c r="H554" s="364" t="s">
        <v>616</v>
      </c>
      <c r="I554" s="403"/>
      <c r="J554" s="482"/>
      <c r="K554" s="205"/>
    </row>
    <row r="555" spans="1:14" ht="15" customHeight="1">
      <c r="A555" s="514"/>
      <c r="B555" s="221"/>
      <c r="C555" s="138"/>
      <c r="D555" s="1462" t="s">
        <v>1214</v>
      </c>
      <c r="E555" s="1463"/>
      <c r="F555" s="1463"/>
      <c r="G555" s="467"/>
      <c r="H555" s="364" t="s">
        <v>617</v>
      </c>
      <c r="I555" s="403"/>
      <c r="J555" s="482"/>
      <c r="K555" s="205"/>
    </row>
    <row r="556" spans="1:14" ht="15" customHeight="1">
      <c r="A556" s="514"/>
      <c r="B556" s="221"/>
      <c r="C556" s="138"/>
      <c r="D556" s="1462" t="s">
        <v>1213</v>
      </c>
      <c r="E556" s="1463"/>
      <c r="F556" s="1463"/>
      <c r="G556" s="1652"/>
      <c r="H556" s="364" t="s">
        <v>618</v>
      </c>
      <c r="I556" s="403"/>
      <c r="J556" s="482"/>
      <c r="K556" s="205"/>
    </row>
    <row r="557" spans="1:14" ht="15" customHeight="1">
      <c r="A557" s="514"/>
      <c r="B557" s="221"/>
      <c r="C557" s="138"/>
      <c r="D557" s="1462" t="s">
        <v>1031</v>
      </c>
      <c r="E557" s="1463"/>
      <c r="F557" s="495"/>
      <c r="G557" s="467"/>
      <c r="H557" s="364" t="s">
        <v>619</v>
      </c>
      <c r="I557" s="403"/>
      <c r="J557" s="482"/>
      <c r="K557" s="205"/>
    </row>
    <row r="558" spans="1:14" ht="15" customHeight="1" thickBot="1">
      <c r="A558" s="514"/>
      <c r="B558" s="186"/>
      <c r="C558" s="167"/>
      <c r="D558" s="1658"/>
      <c r="E558" s="1659"/>
      <c r="F558" s="306"/>
      <c r="G558" s="504"/>
      <c r="H558" s="373" t="s">
        <v>620</v>
      </c>
      <c r="I558" s="606"/>
      <c r="J558" s="585"/>
    </row>
    <row r="559" spans="1:14" ht="15" customHeight="1" thickTop="1">
      <c r="A559" s="514"/>
      <c r="B559" s="381" t="s">
        <v>49</v>
      </c>
      <c r="C559" s="145" t="str">
        <f>IF(AND(C560="",COUNTIF(C552:C556,"○")=0),"",COUNTIF(C552:C556,"○"))</f>
        <v/>
      </c>
      <c r="D559" s="221"/>
      <c r="E559" s="173"/>
      <c r="F559" s="173"/>
      <c r="H559" s="499"/>
      <c r="I559" s="499"/>
      <c r="J559" s="284"/>
    </row>
    <row r="560" spans="1:14" ht="15" customHeight="1">
      <c r="A560" s="130"/>
      <c r="B560" s="381" t="s">
        <v>50</v>
      </c>
      <c r="C560" s="145" t="str">
        <f>IF(COUNTIF(C552:C556,"×")=0,"",COUNTIF(C552:C556,"×"))</f>
        <v/>
      </c>
      <c r="D560" s="221"/>
      <c r="E560" s="173"/>
      <c r="F560" s="173"/>
      <c r="H560" s="501"/>
      <c r="I560" s="501"/>
      <c r="J560" s="285"/>
    </row>
    <row r="561" spans="1:12" ht="15" customHeight="1">
      <c r="A561" s="130"/>
      <c r="B561" s="381" t="s">
        <v>51</v>
      </c>
      <c r="C561" s="201"/>
      <c r="D561" s="221"/>
      <c r="E561" s="173"/>
      <c r="F561" s="173"/>
      <c r="J561" s="136"/>
    </row>
    <row r="562" spans="1:12" ht="15" customHeight="1">
      <c r="A562" s="130"/>
      <c r="B562" s="358"/>
      <c r="C562" s="145"/>
      <c r="D562" s="221"/>
      <c r="E562" s="173"/>
      <c r="F562" s="173"/>
      <c r="J562" s="136"/>
    </row>
    <row r="563" spans="1:12" ht="15" customHeight="1">
      <c r="A563" s="130"/>
      <c r="B563" s="382" t="s">
        <v>52</v>
      </c>
      <c r="C563" s="145" t="str">
        <f>C559</f>
        <v/>
      </c>
      <c r="D563" s="221"/>
      <c r="E563" s="173"/>
      <c r="F563" s="173"/>
      <c r="J563" s="136"/>
    </row>
    <row r="564" spans="1:12" ht="15" customHeight="1">
      <c r="A564" s="130"/>
      <c r="B564" s="382" t="s">
        <v>53</v>
      </c>
      <c r="C564" s="145" t="str">
        <f>IF(SUM(C559:C560)=0,"",SUM(C559:C560))</f>
        <v/>
      </c>
      <c r="D564" s="221"/>
      <c r="E564" s="173"/>
      <c r="F564" s="173"/>
      <c r="J564" s="136"/>
    </row>
    <row r="565" spans="1:12" ht="15" customHeight="1">
      <c r="A565" s="130"/>
      <c r="B565" s="382" t="s">
        <v>54</v>
      </c>
      <c r="C565" s="152" t="str">
        <f>IF(ISERROR(C563/C564)=TRUE,"",ROUNDDOWN(C563/C564,2))</f>
        <v/>
      </c>
      <c r="D565" s="246"/>
      <c r="E565" s="245"/>
      <c r="F565" s="245"/>
      <c r="J565" s="136"/>
    </row>
    <row r="566" spans="1:12" ht="15" customHeight="1">
      <c r="A566" s="130"/>
      <c r="B566" s="382" t="s">
        <v>18</v>
      </c>
      <c r="C566" s="153" t="str">
        <f>IF(C565="","",IF(OR(C557="○"),"c",IF(C565&lt;=0.1,"d",IF(C565&lt;=0.25,"c",IF(C565&lt;=0.45,"b'",IF(C565&lt;=0.65,"b",IF(C565&lt;=0.8,"a'",IF(C565&gt;0.8,"a",""))))))))</f>
        <v/>
      </c>
      <c r="D566" s="1712"/>
      <c r="E566" s="1594"/>
      <c r="F566" s="1594"/>
      <c r="G566" s="173"/>
      <c r="J566" s="136"/>
    </row>
    <row r="567" spans="1:12" ht="15" customHeight="1" thickBot="1">
      <c r="A567" s="170"/>
      <c r="B567" s="171"/>
      <c r="C567" s="161"/>
      <c r="D567" s="157"/>
      <c r="E567" s="158"/>
      <c r="F567" s="158"/>
      <c r="G567" s="158"/>
      <c r="H567" s="158"/>
      <c r="I567" s="158"/>
      <c r="J567" s="161"/>
    </row>
    <row r="568" spans="1:12" ht="17.25">
      <c r="A568" s="9" t="s">
        <v>746</v>
      </c>
      <c r="B568" s="9"/>
      <c r="C568" s="9"/>
      <c r="D568" s="1542" t="s">
        <v>1678</v>
      </c>
      <c r="E568" s="1542"/>
      <c r="F568" s="1542"/>
      <c r="G568" s="1542"/>
      <c r="H568" s="1542"/>
      <c r="I568" s="628"/>
      <c r="J568" s="9"/>
      <c r="K568" s="9"/>
      <c r="L568" s="9"/>
    </row>
    <row r="569" spans="1:12" ht="15" customHeight="1" thickBot="1">
      <c r="A569" s="9" t="s">
        <v>1643</v>
      </c>
      <c r="B569" s="9"/>
      <c r="C569" s="9"/>
      <c r="D569" s="9"/>
      <c r="E569" s="9"/>
      <c r="F569" s="9"/>
      <c r="G569" s="9"/>
      <c r="H569" s="9"/>
      <c r="I569" s="9"/>
      <c r="J569" s="443"/>
      <c r="K569" s="9"/>
      <c r="L569" s="443" t="s">
        <v>684</v>
      </c>
    </row>
    <row r="570" spans="1:12" ht="15" customHeight="1">
      <c r="A570" s="226" t="s">
        <v>185</v>
      </c>
      <c r="B570" s="227" t="s">
        <v>568</v>
      </c>
      <c r="C570" s="1469" t="s">
        <v>42</v>
      </c>
      <c r="D570" s="517" t="s">
        <v>67</v>
      </c>
      <c r="E570" s="518" t="s">
        <v>351</v>
      </c>
      <c r="F570" s="519" t="s">
        <v>352</v>
      </c>
      <c r="G570" s="519" t="s">
        <v>353</v>
      </c>
      <c r="H570" s="520" t="s">
        <v>39</v>
      </c>
      <c r="I570" s="1604" t="s">
        <v>42</v>
      </c>
      <c r="J570" s="224" t="s">
        <v>25</v>
      </c>
      <c r="K570" s="1609" t="s">
        <v>42</v>
      </c>
      <c r="L570" s="225" t="s">
        <v>73</v>
      </c>
    </row>
    <row r="571" spans="1:12" ht="42" customHeight="1">
      <c r="A571" s="1647" t="s">
        <v>569</v>
      </c>
      <c r="B571" s="1694" t="s">
        <v>1013</v>
      </c>
      <c r="C571" s="1470"/>
      <c r="D571" s="1655" t="s">
        <v>570</v>
      </c>
      <c r="E571" s="1656"/>
      <c r="F571" s="1656"/>
      <c r="G571" s="1656"/>
      <c r="H571" s="1657"/>
      <c r="I571" s="1605"/>
      <c r="J571" s="235"/>
      <c r="K571" s="1610"/>
      <c r="L571" s="248"/>
    </row>
    <row r="572" spans="1:12" ht="15" customHeight="1">
      <c r="A572" s="1647"/>
      <c r="B572" s="1496"/>
      <c r="C572" s="167"/>
      <c r="D572" s="469" t="s">
        <v>359</v>
      </c>
      <c r="I572" s="165"/>
      <c r="K572" s="165"/>
      <c r="L572" s="136"/>
    </row>
    <row r="573" spans="1:12" ht="30" customHeight="1">
      <c r="A573" s="514"/>
      <c r="B573" s="1496"/>
      <c r="C573" s="138"/>
      <c r="D573" s="1460" t="s">
        <v>736</v>
      </c>
      <c r="E573" s="1461"/>
      <c r="F573" s="1461"/>
      <c r="G573" s="1461"/>
      <c r="H573" s="1487"/>
      <c r="I573" s="430"/>
      <c r="J573" s="1486" t="s">
        <v>621</v>
      </c>
      <c r="K573" s="430"/>
      <c r="L573" s="1465" t="s">
        <v>571</v>
      </c>
    </row>
    <row r="574" spans="1:12" ht="15" customHeight="1">
      <c r="A574" s="232"/>
      <c r="B574" s="220"/>
      <c r="C574" s="138"/>
      <c r="D574" s="1462" t="s">
        <v>737</v>
      </c>
      <c r="E574" s="1463"/>
      <c r="F574" s="1463"/>
      <c r="G574" s="1463"/>
      <c r="H574" s="1484"/>
      <c r="I574" s="196"/>
      <c r="J574" s="1486"/>
      <c r="K574" s="196"/>
      <c r="L574" s="1465"/>
    </row>
    <row r="575" spans="1:12" ht="15" customHeight="1">
      <c r="A575" s="130"/>
      <c r="B575" s="131"/>
      <c r="C575" s="138"/>
      <c r="D575" s="1460" t="s">
        <v>738</v>
      </c>
      <c r="E575" s="1461"/>
      <c r="F575" s="1461"/>
      <c r="G575" s="1461"/>
      <c r="H575" s="1487"/>
      <c r="I575" s="196"/>
      <c r="J575" s="1486"/>
      <c r="K575" s="196"/>
      <c r="L575" s="1465"/>
    </row>
    <row r="576" spans="1:12" ht="15" customHeight="1">
      <c r="A576" s="130"/>
      <c r="B576" s="131"/>
      <c r="C576" s="138"/>
      <c r="D576" s="1462" t="s">
        <v>739</v>
      </c>
      <c r="E576" s="1463"/>
      <c r="F576" s="1463"/>
      <c r="G576" s="1463"/>
      <c r="H576" s="1484"/>
      <c r="I576" s="192"/>
      <c r="J576" s="1486"/>
      <c r="K576" s="196"/>
      <c r="L576" s="1465"/>
    </row>
    <row r="577" spans="1:12" ht="15" customHeight="1" thickBot="1">
      <c r="A577" s="130"/>
      <c r="B577" s="131"/>
      <c r="C577" s="138"/>
      <c r="D577" s="1462" t="s">
        <v>740</v>
      </c>
      <c r="E577" s="1463"/>
      <c r="F577" s="1463"/>
      <c r="G577" s="1463"/>
      <c r="H577" s="1484"/>
      <c r="I577" s="134"/>
      <c r="K577" s="134"/>
      <c r="L577" s="1465"/>
    </row>
    <row r="578" spans="1:12" ht="15" customHeight="1" thickTop="1">
      <c r="A578" s="130"/>
      <c r="B578" s="131"/>
      <c r="C578" s="138"/>
      <c r="D578" s="1462" t="s">
        <v>741</v>
      </c>
      <c r="E578" s="1463"/>
      <c r="F578" s="1463"/>
      <c r="G578" s="1463"/>
      <c r="H578" s="1652"/>
      <c r="I578" s="1613" t="s">
        <v>584</v>
      </c>
      <c r="J578" s="1615"/>
      <c r="K578" s="134"/>
      <c r="L578" s="496"/>
    </row>
    <row r="579" spans="1:12" ht="15" customHeight="1">
      <c r="A579" s="130"/>
      <c r="B579" s="131"/>
      <c r="C579" s="138"/>
      <c r="D579" s="1462" t="s">
        <v>742</v>
      </c>
      <c r="E579" s="1463"/>
      <c r="F579" s="1463"/>
      <c r="G579" s="1463"/>
      <c r="H579" s="1652"/>
      <c r="I579" s="575"/>
      <c r="J579" s="365" t="s">
        <v>585</v>
      </c>
      <c r="K579" s="134"/>
      <c r="L579" s="496"/>
    </row>
    <row r="580" spans="1:12" ht="15" customHeight="1">
      <c r="A580" s="130"/>
      <c r="B580" s="131"/>
      <c r="C580" s="138"/>
      <c r="D580" s="1462" t="s">
        <v>1032</v>
      </c>
      <c r="E580" s="1463"/>
      <c r="F580" s="1463"/>
      <c r="G580" s="1463"/>
      <c r="H580" s="1652"/>
      <c r="I580" s="575"/>
      <c r="J580" s="365" t="s">
        <v>587</v>
      </c>
      <c r="K580" s="134"/>
      <c r="L580" s="496"/>
    </row>
    <row r="581" spans="1:12" ht="15" customHeight="1">
      <c r="A581" s="130"/>
      <c r="B581" s="131"/>
      <c r="C581" s="138"/>
      <c r="D581" s="1713" t="s">
        <v>743</v>
      </c>
      <c r="E581" s="1714"/>
      <c r="F581" s="1714"/>
      <c r="G581" s="1714"/>
      <c r="H581" s="1720"/>
      <c r="I581" s="575"/>
      <c r="J581" s="365" t="s">
        <v>589</v>
      </c>
      <c r="K581" s="134"/>
      <c r="L581" s="496"/>
    </row>
    <row r="582" spans="1:12" ht="15" customHeight="1" thickBot="1">
      <c r="A582" s="130"/>
      <c r="B582" s="131"/>
      <c r="C582" s="167"/>
      <c r="I582" s="577"/>
      <c r="J582" s="367" t="s">
        <v>591</v>
      </c>
      <c r="K582" s="134"/>
      <c r="L582" s="496"/>
    </row>
    <row r="583" spans="1:12" ht="15" customHeight="1" thickTop="1">
      <c r="A583" s="130"/>
      <c r="B583" s="133"/>
      <c r="C583" s="167"/>
      <c r="I583" s="197"/>
      <c r="K583" s="134"/>
      <c r="L583" s="136"/>
    </row>
    <row r="584" spans="1:12" ht="15" customHeight="1">
      <c r="A584" s="130"/>
      <c r="B584" s="184" t="s">
        <v>49</v>
      </c>
      <c r="C584" s="168" t="str">
        <f>IF(AND(C585="",COUNTIF(C573:C581,"○")=0),"",COUNTIF(C573:C581,"○"))</f>
        <v/>
      </c>
      <c r="D584" s="173"/>
      <c r="E584" s="173"/>
      <c r="F584" s="173"/>
      <c r="G584" s="173"/>
      <c r="H584" s="173"/>
      <c r="I584" s="197"/>
      <c r="K584" s="134"/>
      <c r="L584" s="136"/>
    </row>
    <row r="585" spans="1:12" ht="15" customHeight="1">
      <c r="A585" s="130"/>
      <c r="B585" s="184" t="s">
        <v>50</v>
      </c>
      <c r="C585" s="168" t="str">
        <f>IF(COUNTIF(C573:C581,"×")=0,"",COUNTIF(C573:C581,"×"))</f>
        <v/>
      </c>
      <c r="D585" s="173"/>
      <c r="E585" s="173"/>
      <c r="F585" s="173"/>
      <c r="G585" s="173"/>
      <c r="H585" s="173"/>
      <c r="I585" s="197"/>
      <c r="K585" s="134"/>
      <c r="L585" s="136"/>
    </row>
    <row r="586" spans="1:12" ht="15" customHeight="1">
      <c r="A586" s="130"/>
      <c r="B586" s="184" t="s">
        <v>51</v>
      </c>
      <c r="C586" s="236"/>
      <c r="D586" s="221"/>
      <c r="E586" s="173"/>
      <c r="F586" s="173"/>
      <c r="I586" s="134"/>
      <c r="K586" s="134"/>
      <c r="L586" s="136"/>
    </row>
    <row r="587" spans="1:12" ht="15" customHeight="1" thickBot="1">
      <c r="A587" s="130"/>
      <c r="B587" s="133"/>
      <c r="C587" s="168"/>
      <c r="F587" s="173"/>
      <c r="G587" s="154"/>
      <c r="I587" s="134"/>
      <c r="K587" s="134"/>
      <c r="L587" s="136"/>
    </row>
    <row r="588" spans="1:12" ht="15" customHeight="1" thickTop="1">
      <c r="A588" s="130"/>
      <c r="B588" s="187" t="s">
        <v>52</v>
      </c>
      <c r="C588" s="145" t="str">
        <f>C584</f>
        <v/>
      </c>
      <c r="D588" s="369" t="s">
        <v>1111</v>
      </c>
      <c r="E588" s="370"/>
      <c r="F588" s="370"/>
      <c r="G588" s="543"/>
      <c r="I588" s="134"/>
      <c r="K588" s="134"/>
      <c r="L588" s="136"/>
    </row>
    <row r="589" spans="1:12" ht="15" customHeight="1">
      <c r="A589" s="130"/>
      <c r="B589" s="187" t="s">
        <v>53</v>
      </c>
      <c r="C589" s="145" t="str">
        <f>IF(SUM(C584:C585)=0,"",SUM(C584:C585))</f>
        <v/>
      </c>
      <c r="D589" s="364" t="s">
        <v>1118</v>
      </c>
      <c r="E589" s="9"/>
      <c r="F589" s="9"/>
      <c r="G589" s="543"/>
      <c r="I589" s="134"/>
      <c r="K589" s="134"/>
      <c r="L589" s="136"/>
    </row>
    <row r="590" spans="1:12" ht="15" customHeight="1">
      <c r="A590" s="130"/>
      <c r="B590" s="187" t="s">
        <v>54</v>
      </c>
      <c r="C590" s="152" t="str">
        <f>IF(ISERROR(C588/C589)=TRUE,"",ROUNDDOWN(C588/C589,2))</f>
        <v/>
      </c>
      <c r="D590" s="364" t="s">
        <v>1108</v>
      </c>
      <c r="E590" s="9"/>
      <c r="F590" s="9"/>
      <c r="G590" s="148"/>
      <c r="I590" s="134"/>
      <c r="K590" s="134"/>
      <c r="L590" s="136"/>
    </row>
    <row r="591" spans="1:12" ht="15" customHeight="1" thickBot="1">
      <c r="A591" s="130"/>
      <c r="B591" s="187"/>
      <c r="C591" s="247" t="str">
        <f>IF(C590="","",IF(C589&lt;=2,"c",IF(C590&lt;0.6,"c",IF(C590&lt;0.75,"b",IF(C590&lt;0.9,"a'",IF(C590&gt;=0.9,"a",""))))))</f>
        <v/>
      </c>
      <c r="D591" s="373" t="s">
        <v>1119</v>
      </c>
      <c r="E591" s="374"/>
      <c r="F591" s="374"/>
      <c r="G591" s="149"/>
      <c r="I591" s="134"/>
      <c r="K591" s="134"/>
      <c r="L591" s="136"/>
    </row>
    <row r="592" spans="1:12" ht="15" customHeight="1" thickTop="1">
      <c r="A592" s="130"/>
      <c r="B592" s="187"/>
      <c r="C592" s="243"/>
      <c r="D592" s="501"/>
      <c r="E592" s="501"/>
      <c r="F592" s="501"/>
      <c r="G592" s="501"/>
      <c r="I592" s="134"/>
      <c r="K592" s="134"/>
      <c r="L592" s="136"/>
    </row>
    <row r="593" spans="1:14" ht="15" customHeight="1">
      <c r="A593" s="130"/>
      <c r="B593" s="144" t="s">
        <v>18</v>
      </c>
      <c r="C593" s="244" t="str">
        <f>IF(OR(K573="○"),"e",IF(OR(I573="○"),"d",IF(OR(I591="d"),"d",N595)))</f>
        <v/>
      </c>
      <c r="D593" s="501" t="s">
        <v>609</v>
      </c>
      <c r="E593" s="173"/>
      <c r="F593" s="173"/>
      <c r="I593" s="134"/>
      <c r="K593" s="134"/>
      <c r="L593" s="136"/>
    </row>
    <row r="594" spans="1:14" ht="15" customHeight="1" thickBot="1">
      <c r="A594" s="170"/>
      <c r="B594" s="171"/>
      <c r="C594" s="161"/>
      <c r="D594" s="157"/>
      <c r="E594" s="158"/>
      <c r="F594" s="158"/>
      <c r="G594" s="158"/>
      <c r="H594" s="158"/>
      <c r="I594" s="159"/>
      <c r="J594" s="158"/>
      <c r="K594" s="159"/>
      <c r="L594" s="161"/>
    </row>
    <row r="595" spans="1:14" ht="15" customHeight="1">
      <c r="A595" s="219"/>
      <c r="N595" s="525" t="str">
        <f>IF(AND(I579="○",C589&lt;=2),"c",IF(AND(I580="○",C589&lt;=2),"c",IF(AND(I581="○",C589&lt;=2),"c",IF(AND(I582="○",C589&lt;=2),"c",IF(AND(I579="○",C591="a"),"a",IF(AND(I580="○",C591="a"),"a'",IF(AND(I581="○",C591="a"),"b",IF(AND(I582="○",C591="a"),"b",IF(AND(I579="○",C591="a'"),"a'",IF(AND(I580="○",C591="a'"),"b",IF(AND(I581="○",C591="a'"),"b'",IF(AND(I582="○",C591="a'"),"b'",IF(AND(I579="○",C591="b"),"b",IF(AND(I580="○",C591="b"),"b'",IF(AND(I581="○",C591="b"),"c",IF(AND(I582="○",C591="b"),"c",IF(AND(I579="○",C591="c"),"b'",IF(AND(I580="○",C591="c"),"c",IF(AND(I581="○",C591="c"),"c",IF(AND(I582="○",C591="c"),"c",""))))))))))))))))))))</f>
        <v/>
      </c>
    </row>
    <row r="596" spans="1:14" ht="15" customHeight="1" thickBot="1">
      <c r="A596" s="9" t="s">
        <v>1643</v>
      </c>
    </row>
    <row r="597" spans="1:14" ht="15" customHeight="1">
      <c r="A597" s="1696" t="s">
        <v>1647</v>
      </c>
      <c r="B597" s="1698" t="s">
        <v>568</v>
      </c>
      <c r="C597" s="1469" t="s">
        <v>42</v>
      </c>
      <c r="D597" s="473" t="s">
        <v>67</v>
      </c>
      <c r="E597" s="474" t="s">
        <v>351</v>
      </c>
      <c r="F597" s="475" t="s">
        <v>70</v>
      </c>
      <c r="G597" s="475" t="s">
        <v>353</v>
      </c>
      <c r="H597" s="476" t="s">
        <v>39</v>
      </c>
      <c r="I597" s="1629" t="s">
        <v>25</v>
      </c>
      <c r="J597" s="1630"/>
    </row>
    <row r="598" spans="1:14" ht="15" customHeight="1">
      <c r="A598" s="1697"/>
      <c r="B598" s="1699"/>
      <c r="C598" s="1470"/>
      <c r="D598" s="436" t="s">
        <v>354</v>
      </c>
      <c r="E598" s="477" t="s">
        <v>355</v>
      </c>
      <c r="F598" s="478" t="s">
        <v>356</v>
      </c>
      <c r="G598" s="478" t="s">
        <v>357</v>
      </c>
      <c r="H598" s="479" t="s">
        <v>358</v>
      </c>
      <c r="I598" s="1627" t="s">
        <v>361</v>
      </c>
      <c r="J598" s="1628"/>
    </row>
    <row r="599" spans="1:14" ht="15" customHeight="1" thickBot="1">
      <c r="A599" s="1646" t="s">
        <v>1649</v>
      </c>
      <c r="B599" s="1694" t="s">
        <v>1013</v>
      </c>
      <c r="C599" s="167"/>
      <c r="D599" s="357" t="s">
        <v>359</v>
      </c>
      <c r="E599" s="9"/>
      <c r="F599" s="9"/>
      <c r="G599" s="438"/>
      <c r="H599" s="182"/>
      <c r="I599" s="182"/>
      <c r="J599" s="166"/>
    </row>
    <row r="600" spans="1:14" ht="15" customHeight="1" thickTop="1">
      <c r="A600" s="1647"/>
      <c r="B600" s="1496"/>
      <c r="C600" s="138"/>
      <c r="D600" s="1462" t="s">
        <v>612</v>
      </c>
      <c r="E600" s="1463"/>
      <c r="F600" s="495"/>
      <c r="G600" s="467"/>
      <c r="H600" s="369" t="s">
        <v>255</v>
      </c>
      <c r="I600" s="604"/>
      <c r="J600" s="605"/>
      <c r="K600" s="205"/>
    </row>
    <row r="601" spans="1:14" ht="15" customHeight="1">
      <c r="A601" s="1647"/>
      <c r="B601" s="1496"/>
      <c r="C601" s="138"/>
      <c r="D601" s="1462" t="s">
        <v>613</v>
      </c>
      <c r="E601" s="1463"/>
      <c r="F601" s="495"/>
      <c r="G601" s="467"/>
      <c r="H601" s="364" t="s">
        <v>1035</v>
      </c>
      <c r="I601" s="403"/>
      <c r="J601" s="482"/>
      <c r="K601" s="205"/>
    </row>
    <row r="602" spans="1:14" ht="15" customHeight="1">
      <c r="A602" s="514" t="s">
        <v>180</v>
      </c>
      <c r="B602" s="133"/>
      <c r="C602" s="138"/>
      <c r="D602" s="1462" t="s">
        <v>744</v>
      </c>
      <c r="E602" s="1463"/>
      <c r="F602" s="495"/>
      <c r="G602" s="467"/>
      <c r="H602" s="364" t="s">
        <v>616</v>
      </c>
      <c r="I602" s="403"/>
      <c r="J602" s="482"/>
      <c r="K602" s="205"/>
    </row>
    <row r="603" spans="1:14" ht="15" customHeight="1">
      <c r="A603" s="514"/>
      <c r="B603" s="221"/>
      <c r="C603" s="138"/>
      <c r="D603" s="1462" t="s">
        <v>1437</v>
      </c>
      <c r="E603" s="1463"/>
      <c r="F603" s="1463"/>
      <c r="G603" s="467"/>
      <c r="H603" s="364" t="s">
        <v>617</v>
      </c>
      <c r="I603" s="403"/>
      <c r="J603" s="482"/>
      <c r="K603" s="205"/>
    </row>
    <row r="604" spans="1:14" ht="15" customHeight="1">
      <c r="A604" s="514"/>
      <c r="B604" s="221"/>
      <c r="C604" s="138"/>
      <c r="D604" s="576" t="s">
        <v>1413</v>
      </c>
      <c r="E604" s="495"/>
      <c r="F604" s="495"/>
      <c r="G604" s="467"/>
      <c r="H604" s="364" t="s">
        <v>618</v>
      </c>
      <c r="I604" s="403"/>
      <c r="J604" s="482"/>
    </row>
    <row r="605" spans="1:14" ht="15" customHeight="1">
      <c r="A605" s="514"/>
      <c r="B605" s="221"/>
      <c r="C605" s="138"/>
      <c r="D605" s="576" t="s">
        <v>745</v>
      </c>
      <c r="E605" s="495"/>
      <c r="F605" s="495"/>
      <c r="G605" s="467"/>
      <c r="H605" s="364" t="s">
        <v>619</v>
      </c>
      <c r="I605" s="403"/>
      <c r="J605" s="482"/>
    </row>
    <row r="606" spans="1:14" ht="15" customHeight="1" thickBot="1">
      <c r="A606" s="514"/>
      <c r="B606" s="186"/>
      <c r="C606" s="801"/>
      <c r="D606" s="1462" t="s">
        <v>1076</v>
      </c>
      <c r="E606" s="1463"/>
      <c r="F606" s="1463"/>
      <c r="G606" s="1652"/>
      <c r="H606" s="373" t="s">
        <v>620</v>
      </c>
      <c r="I606" s="606"/>
      <c r="J606" s="585"/>
    </row>
    <row r="607" spans="1:14" ht="15" customHeight="1" thickTop="1">
      <c r="A607" s="514"/>
      <c r="B607" s="381" t="s">
        <v>49</v>
      </c>
      <c r="C607" s="145" t="str">
        <f>IF(AND(C608="",COUNTIF(C600:C606,"○")=0),"",COUNTIF(C600:C606,"○"))</f>
        <v/>
      </c>
      <c r="D607" s="221"/>
      <c r="E607" s="173"/>
      <c r="F607" s="173"/>
      <c r="J607" s="136"/>
    </row>
    <row r="608" spans="1:14" ht="15" customHeight="1">
      <c r="A608" s="130"/>
      <c r="B608" s="381" t="s">
        <v>50</v>
      </c>
      <c r="C608" s="145" t="str">
        <f>IF(COUNTIF(C600:C606,"×")=0,"",COUNTIF(C600:C606,"×"))</f>
        <v/>
      </c>
      <c r="D608" s="221"/>
      <c r="E608" s="173"/>
      <c r="F608" s="173"/>
      <c r="J608" s="136"/>
    </row>
    <row r="609" spans="1:12" ht="15" customHeight="1">
      <c r="A609" s="130"/>
      <c r="B609" s="381" t="s">
        <v>51</v>
      </c>
      <c r="C609" s="201"/>
      <c r="D609" s="221"/>
      <c r="E609" s="173"/>
      <c r="F609" s="173"/>
      <c r="J609" s="136"/>
    </row>
    <row r="610" spans="1:12" ht="15" customHeight="1">
      <c r="A610" s="130"/>
      <c r="B610" s="358"/>
      <c r="C610" s="145"/>
      <c r="D610" s="221"/>
      <c r="E610" s="173"/>
      <c r="F610" s="173"/>
      <c r="J610" s="136"/>
    </row>
    <row r="611" spans="1:12" ht="15" customHeight="1">
      <c r="A611" s="130"/>
      <c r="B611" s="382" t="s">
        <v>52</v>
      </c>
      <c r="C611" s="145" t="str">
        <f>C607</f>
        <v/>
      </c>
      <c r="D611" s="221"/>
      <c r="E611" s="173"/>
      <c r="F611" s="173"/>
      <c r="J611" s="136"/>
    </row>
    <row r="612" spans="1:12" ht="15" customHeight="1">
      <c r="A612" s="130"/>
      <c r="B612" s="382" t="s">
        <v>53</v>
      </c>
      <c r="C612" s="145" t="str">
        <f>IF(SUM(C607:C608)=0,"",SUM(C607:C608))</f>
        <v/>
      </c>
      <c r="D612" s="221"/>
      <c r="E612" s="173"/>
      <c r="F612" s="173"/>
      <c r="J612" s="136"/>
    </row>
    <row r="613" spans="1:12" ht="15" customHeight="1">
      <c r="A613" s="130"/>
      <c r="B613" s="382" t="s">
        <v>54</v>
      </c>
      <c r="C613" s="152" t="str">
        <f>IF(ISERROR(C611/C612)=TRUE,"",ROUNDDOWN(C611/C612,2))</f>
        <v/>
      </c>
      <c r="D613" s="246"/>
      <c r="E613" s="245"/>
      <c r="F613" s="245"/>
      <c r="J613" s="136"/>
    </row>
    <row r="614" spans="1:12" ht="15" customHeight="1">
      <c r="A614" s="130"/>
      <c r="B614" s="382" t="s">
        <v>18</v>
      </c>
      <c r="C614" s="153" t="str">
        <f>IF(C613="","",IF(C613&lt;=0.1,"d",IF(C613&lt;=0.25,"c",IF(C613&lt;=0.45,"b'",IF(C613&lt;=0.65,"b",IF(C613&lt;=0.8,"a'",IF(C613&gt;0.8,"a","")))))))</f>
        <v/>
      </c>
      <c r="D614" s="221"/>
      <c r="E614" s="173"/>
      <c r="F614" s="173"/>
      <c r="G614" s="173"/>
      <c r="J614" s="136"/>
    </row>
    <row r="615" spans="1:12" ht="15" customHeight="1" thickBot="1">
      <c r="A615" s="170"/>
      <c r="B615" s="171"/>
      <c r="C615" s="161"/>
      <c r="D615" s="157"/>
      <c r="E615" s="158"/>
      <c r="F615" s="158"/>
      <c r="G615" s="158"/>
      <c r="H615" s="158"/>
      <c r="I615" s="158"/>
      <c r="J615" s="161"/>
      <c r="K615" s="133"/>
    </row>
    <row r="616" spans="1:12" s="9" customFormat="1" ht="17.25">
      <c r="A616" s="9" t="s">
        <v>759</v>
      </c>
      <c r="D616" s="1542" t="s">
        <v>1674</v>
      </c>
      <c r="E616" s="1542"/>
      <c r="F616" s="1542"/>
      <c r="G616" s="1542"/>
      <c r="H616" s="1542"/>
      <c r="I616" s="628"/>
    </row>
    <row r="617" spans="1:12" ht="15" customHeight="1" thickBot="1">
      <c r="A617" s="9" t="s">
        <v>1643</v>
      </c>
      <c r="J617" s="174"/>
      <c r="L617" s="443" t="s">
        <v>684</v>
      </c>
    </row>
    <row r="618" spans="1:12" s="9" customFormat="1" ht="15" customHeight="1">
      <c r="A618" s="614" t="s">
        <v>185</v>
      </c>
      <c r="B618" s="573" t="s">
        <v>568</v>
      </c>
      <c r="C618" s="1469" t="s">
        <v>42</v>
      </c>
      <c r="D618" s="615" t="s">
        <v>67</v>
      </c>
      <c r="E618" s="607" t="s">
        <v>351</v>
      </c>
      <c r="F618" s="460" t="s">
        <v>352</v>
      </c>
      <c r="G618" s="460" t="s">
        <v>353</v>
      </c>
      <c r="H618" s="616" t="s">
        <v>39</v>
      </c>
      <c r="I618" s="1604" t="s">
        <v>42</v>
      </c>
      <c r="J618" s="385" t="s">
        <v>25</v>
      </c>
      <c r="K618" s="1609" t="s">
        <v>42</v>
      </c>
      <c r="L618" s="386" t="s">
        <v>73</v>
      </c>
    </row>
    <row r="619" spans="1:12" ht="42.75" customHeight="1">
      <c r="A619" s="1647" t="s">
        <v>569</v>
      </c>
      <c r="B619" s="1694" t="s">
        <v>1014</v>
      </c>
      <c r="C619" s="1470"/>
      <c r="D619" s="1655" t="s">
        <v>570</v>
      </c>
      <c r="E619" s="1656"/>
      <c r="F619" s="1656"/>
      <c r="G619" s="1656"/>
      <c r="H619" s="1657"/>
      <c r="I619" s="1605"/>
      <c r="J619" s="235"/>
      <c r="K619" s="1610"/>
      <c r="L619" s="248"/>
    </row>
    <row r="620" spans="1:12" ht="15" customHeight="1">
      <c r="A620" s="1647"/>
      <c r="B620" s="1496"/>
      <c r="C620" s="167"/>
      <c r="D620" s="469" t="s">
        <v>359</v>
      </c>
      <c r="I620" s="165"/>
      <c r="K620" s="165"/>
      <c r="L620" s="136"/>
    </row>
    <row r="621" spans="1:12" ht="28.5" customHeight="1">
      <c r="A621" s="514"/>
      <c r="B621" s="1496"/>
      <c r="C621" s="138"/>
      <c r="D621" s="1460" t="s">
        <v>747</v>
      </c>
      <c r="E621" s="1461"/>
      <c r="F621" s="1461"/>
      <c r="G621" s="1461"/>
      <c r="H621" s="1487"/>
      <c r="I621" s="430"/>
      <c r="J621" s="1486" t="s">
        <v>621</v>
      </c>
      <c r="K621" s="430"/>
      <c r="L621" s="1465" t="s">
        <v>571</v>
      </c>
    </row>
    <row r="622" spans="1:12" ht="15" customHeight="1">
      <c r="A622" s="232"/>
      <c r="B622" s="220"/>
      <c r="C622" s="138"/>
      <c r="D622" s="1462" t="s">
        <v>573</v>
      </c>
      <c r="E622" s="1463"/>
      <c r="F622" s="1463"/>
      <c r="G622" s="1463"/>
      <c r="H622" s="1484"/>
      <c r="I622" s="196"/>
      <c r="J622" s="1486"/>
      <c r="K622" s="196"/>
      <c r="L622" s="1465"/>
    </row>
    <row r="623" spans="1:12" ht="15" customHeight="1">
      <c r="A623" s="130"/>
      <c r="B623" s="131"/>
      <c r="C623" s="138"/>
      <c r="D623" s="1462" t="s">
        <v>574</v>
      </c>
      <c r="E623" s="1463"/>
      <c r="F623" s="1463"/>
      <c r="G623" s="1463"/>
      <c r="H623" s="1484"/>
      <c r="I623" s="196"/>
      <c r="J623" s="1486"/>
      <c r="K623" s="196"/>
      <c r="L623" s="1465"/>
    </row>
    <row r="624" spans="1:12" ht="28.5" customHeight="1">
      <c r="A624" s="130"/>
      <c r="B624" s="131"/>
      <c r="C624" s="138"/>
      <c r="D624" s="1460" t="s">
        <v>1082</v>
      </c>
      <c r="E624" s="1461"/>
      <c r="F624" s="1461"/>
      <c r="G624" s="1461"/>
      <c r="H624" s="1487"/>
      <c r="I624" s="192"/>
      <c r="J624" s="1486"/>
      <c r="K624" s="196"/>
      <c r="L624" s="1465"/>
    </row>
    <row r="625" spans="1:12" ht="15.75" customHeight="1">
      <c r="A625" s="130"/>
      <c r="B625" s="131"/>
      <c r="C625" s="138"/>
      <c r="D625" s="1462" t="s">
        <v>748</v>
      </c>
      <c r="E625" s="1463"/>
      <c r="F625" s="1463"/>
      <c r="G625" s="1463"/>
      <c r="H625" s="1484"/>
      <c r="I625" s="134"/>
      <c r="K625" s="134"/>
      <c r="L625" s="1465"/>
    </row>
    <row r="626" spans="1:12" ht="15.75" customHeight="1" thickBot="1">
      <c r="A626" s="130"/>
      <c r="B626" s="131"/>
      <c r="C626" s="138"/>
      <c r="D626" s="1462" t="s">
        <v>1989</v>
      </c>
      <c r="E626" s="1463"/>
      <c r="F626" s="1463"/>
      <c r="G626" s="1463"/>
      <c r="H626" s="1484"/>
      <c r="I626" s="283"/>
      <c r="J626" s="306"/>
      <c r="K626" s="134"/>
      <c r="L626" s="136"/>
    </row>
    <row r="627" spans="1:12" ht="15.75" customHeight="1" thickTop="1">
      <c r="A627" s="130"/>
      <c r="B627" s="131"/>
      <c r="C627" s="138" t="s">
        <v>41</v>
      </c>
      <c r="D627" s="1462" t="s">
        <v>749</v>
      </c>
      <c r="E627" s="1463"/>
      <c r="F627" s="1463"/>
      <c r="G627" s="1463"/>
      <c r="H627" s="1484"/>
      <c r="I627" s="1565" t="s">
        <v>584</v>
      </c>
      <c r="J627" s="1567"/>
      <c r="K627" s="134"/>
      <c r="L627" s="136"/>
    </row>
    <row r="628" spans="1:12" ht="15.75" customHeight="1">
      <c r="A628" s="130"/>
      <c r="B628" s="131"/>
      <c r="C628" s="138" t="s">
        <v>41</v>
      </c>
      <c r="D628" s="1462" t="s">
        <v>750</v>
      </c>
      <c r="E628" s="1463"/>
      <c r="F628" s="1463"/>
      <c r="G628" s="1463"/>
      <c r="H628" s="1484"/>
      <c r="I628" s="575"/>
      <c r="J628" s="365" t="s">
        <v>585</v>
      </c>
      <c r="K628" s="134"/>
      <c r="L628" s="136"/>
    </row>
    <row r="629" spans="1:12" ht="15.75" customHeight="1">
      <c r="A629" s="130"/>
      <c r="B629" s="131"/>
      <c r="C629" s="138"/>
      <c r="D629" s="1462" t="s">
        <v>751</v>
      </c>
      <c r="E629" s="1463"/>
      <c r="F629" s="1463"/>
      <c r="G629" s="1463"/>
      <c r="H629" s="1484"/>
      <c r="I629" s="575"/>
      <c r="J629" s="365" t="s">
        <v>587</v>
      </c>
      <c r="K629" s="134"/>
      <c r="L629" s="136"/>
    </row>
    <row r="630" spans="1:12" ht="15.75" customHeight="1">
      <c r="A630" s="130"/>
      <c r="B630" s="131"/>
      <c r="C630" s="138"/>
      <c r="D630" s="1462" t="s">
        <v>752</v>
      </c>
      <c r="E630" s="1463"/>
      <c r="F630" s="1463"/>
      <c r="G630" s="1463"/>
      <c r="H630" s="1484"/>
      <c r="I630" s="575"/>
      <c r="J630" s="365" t="s">
        <v>589</v>
      </c>
      <c r="K630" s="134"/>
      <c r="L630" s="136"/>
    </row>
    <row r="631" spans="1:12" ht="15.75" customHeight="1" thickBot="1">
      <c r="A631" s="130"/>
      <c r="B631" s="131"/>
      <c r="C631" s="138"/>
      <c r="D631" s="1750" t="s">
        <v>581</v>
      </c>
      <c r="E631" s="1751"/>
      <c r="F631" s="1751"/>
      <c r="G631" s="1751"/>
      <c r="H631" s="1752"/>
      <c r="I631" s="577"/>
      <c r="J631" s="367" t="s">
        <v>591</v>
      </c>
      <c r="K631" s="134"/>
      <c r="L631" s="136"/>
    </row>
    <row r="632" spans="1:12" ht="15.75" customHeight="1" thickTop="1">
      <c r="A632" s="130"/>
      <c r="B632" s="131"/>
      <c r="C632" s="138"/>
      <c r="D632" s="1462" t="s">
        <v>753</v>
      </c>
      <c r="E632" s="1463"/>
      <c r="F632" s="1463"/>
      <c r="G632" s="1463"/>
      <c r="H632" s="1484"/>
      <c r="I632" s="192"/>
      <c r="J632" s="504"/>
      <c r="K632" s="134"/>
      <c r="L632" s="496"/>
    </row>
    <row r="633" spans="1:12" ht="15.75" customHeight="1">
      <c r="A633" s="130"/>
      <c r="B633" s="131"/>
      <c r="C633" s="138"/>
      <c r="D633" s="1462" t="s">
        <v>1033</v>
      </c>
      <c r="E633" s="1463"/>
      <c r="F633" s="1463"/>
      <c r="G633" s="1463"/>
      <c r="H633" s="1484"/>
      <c r="I633" s="306"/>
      <c r="J633" s="306"/>
      <c r="K633" s="134"/>
      <c r="L633" s="136"/>
    </row>
    <row r="634" spans="1:12" ht="15.75" customHeight="1">
      <c r="A634" s="130"/>
      <c r="B634" s="131"/>
      <c r="C634" s="138"/>
      <c r="D634" s="1462" t="s">
        <v>754</v>
      </c>
      <c r="E634" s="1463"/>
      <c r="F634" s="1463"/>
      <c r="G634" s="1463"/>
      <c r="H634" s="1463"/>
      <c r="I634" s="280"/>
      <c r="J634" s="306"/>
      <c r="K634" s="134"/>
      <c r="L634" s="136"/>
    </row>
    <row r="635" spans="1:12" ht="15.75" customHeight="1">
      <c r="A635" s="130"/>
      <c r="B635" s="131"/>
      <c r="C635" s="138"/>
      <c r="D635" s="1462" t="s">
        <v>1965</v>
      </c>
      <c r="E635" s="1463"/>
      <c r="F635" s="1463"/>
      <c r="G635" s="1463"/>
      <c r="H635" s="1463"/>
      <c r="I635" s="280"/>
      <c r="J635" s="306"/>
      <c r="K635" s="134"/>
      <c r="L635" s="496"/>
    </row>
    <row r="636" spans="1:12" ht="15.75" customHeight="1">
      <c r="A636" s="130"/>
      <c r="B636" s="131"/>
      <c r="C636" s="138"/>
      <c r="D636" s="1462" t="s">
        <v>755</v>
      </c>
      <c r="E636" s="1463"/>
      <c r="F636" s="1463"/>
      <c r="G636" s="1463"/>
      <c r="H636" s="1463"/>
      <c r="I636" s="280"/>
      <c r="J636" s="306"/>
      <c r="K636" s="134"/>
      <c r="L636" s="496"/>
    </row>
    <row r="637" spans="1:12" ht="15.75" customHeight="1">
      <c r="A637" s="130"/>
      <c r="B637" s="131"/>
      <c r="C637" s="138"/>
      <c r="D637" s="1462" t="s">
        <v>756</v>
      </c>
      <c r="E637" s="1463"/>
      <c r="F637" s="1463"/>
      <c r="G637" s="1463"/>
      <c r="H637" s="1463"/>
      <c r="I637" s="280"/>
      <c r="J637" s="306"/>
      <c r="K637" s="134"/>
      <c r="L637" s="496"/>
    </row>
    <row r="638" spans="1:12" ht="15.75" customHeight="1">
      <c r="A638" s="130"/>
      <c r="B638" s="131"/>
      <c r="C638" s="138"/>
      <c r="D638" s="1462" t="s">
        <v>1438</v>
      </c>
      <c r="E638" s="1463"/>
      <c r="F638" s="1463"/>
      <c r="G638" s="1463"/>
      <c r="H638" s="1484"/>
      <c r="I638" s="280"/>
      <c r="J638" s="306"/>
      <c r="K638" s="134"/>
      <c r="L638" s="136"/>
    </row>
    <row r="639" spans="1:12" ht="15" customHeight="1">
      <c r="A639" s="130"/>
      <c r="B639" s="133"/>
      <c r="C639" s="138"/>
      <c r="D639" s="1466" t="s">
        <v>757</v>
      </c>
      <c r="E639" s="1467"/>
      <c r="F639" s="1467"/>
      <c r="G639" s="1467"/>
      <c r="H639" s="1468"/>
      <c r="I639" s="280"/>
      <c r="J639" s="306"/>
      <c r="K639" s="134"/>
      <c r="L639" s="136"/>
    </row>
    <row r="640" spans="1:12" ht="15.75" customHeight="1">
      <c r="A640" s="130"/>
      <c r="B640" s="133"/>
      <c r="C640" s="167"/>
      <c r="D640" s="289"/>
      <c r="E640" s="290"/>
      <c r="F640" s="290"/>
      <c r="G640" s="290"/>
      <c r="H640" s="291"/>
      <c r="I640" s="134"/>
      <c r="K640" s="134"/>
      <c r="L640" s="136"/>
    </row>
    <row r="641" spans="1:14" ht="15.75" customHeight="1">
      <c r="A641" s="130"/>
      <c r="B641" s="381" t="s">
        <v>49</v>
      </c>
      <c r="C641" s="356" t="str">
        <f>IF(AND(C642="",COUNTIF(C621:C639,"○")=0),"",COUNTIF(C621:C639,"○"))</f>
        <v/>
      </c>
      <c r="D641" s="402"/>
      <c r="E641" s="402"/>
      <c r="F641" s="402"/>
      <c r="G641" s="173"/>
      <c r="H641" s="173"/>
      <c r="I641" s="134"/>
      <c r="K641" s="134"/>
      <c r="L641" s="136"/>
    </row>
    <row r="642" spans="1:14" ht="15.75" customHeight="1">
      <c r="A642" s="130"/>
      <c r="B642" s="381" t="s">
        <v>50</v>
      </c>
      <c r="C642" s="356" t="str">
        <f>IF(COUNTIF(C621:C639,"×")=0,"",COUNTIF(C621:C639,"×"))</f>
        <v/>
      </c>
      <c r="D642" s="402"/>
      <c r="E642" s="402"/>
      <c r="F642" s="402"/>
      <c r="G642" s="173"/>
      <c r="H642" s="173"/>
      <c r="I642" s="134"/>
      <c r="K642" s="134"/>
      <c r="L642" s="136"/>
    </row>
    <row r="643" spans="1:14" ht="15.75" customHeight="1" thickBot="1">
      <c r="A643" s="130"/>
      <c r="B643" s="381" t="s">
        <v>51</v>
      </c>
      <c r="C643" s="619"/>
      <c r="D643" s="378"/>
      <c r="E643" s="402"/>
      <c r="F643" s="402"/>
      <c r="I643" s="134"/>
      <c r="K643" s="134"/>
      <c r="L643" s="136"/>
    </row>
    <row r="644" spans="1:14" ht="15.75" customHeight="1" thickTop="1">
      <c r="A644" s="130"/>
      <c r="B644" s="382" t="s">
        <v>52</v>
      </c>
      <c r="C644" s="363" t="str">
        <f>C641</f>
        <v/>
      </c>
      <c r="D644" s="369" t="s">
        <v>1111</v>
      </c>
      <c r="E644" s="370"/>
      <c r="F644" s="370"/>
      <c r="G644" s="547"/>
      <c r="I644" s="134"/>
      <c r="K644" s="134"/>
      <c r="L644" s="136"/>
    </row>
    <row r="645" spans="1:14" ht="15.75" customHeight="1">
      <c r="A645" s="130"/>
      <c r="B645" s="382" t="s">
        <v>53</v>
      </c>
      <c r="C645" s="363" t="str">
        <f>IF(SUM(C641:C642)=0,"",SUM(C641:C642))</f>
        <v/>
      </c>
      <c r="D645" s="364" t="s">
        <v>1118</v>
      </c>
      <c r="E645" s="9"/>
      <c r="F645" s="9"/>
      <c r="G645" s="543"/>
      <c r="I645" s="134"/>
      <c r="K645" s="134"/>
      <c r="L645" s="136"/>
    </row>
    <row r="646" spans="1:14" ht="15.75" customHeight="1">
      <c r="A646" s="130"/>
      <c r="B646" s="382" t="s">
        <v>54</v>
      </c>
      <c r="C646" s="371" t="str">
        <f>IF(ISERROR(C644/C645)=TRUE,"",ROUNDDOWN(C644/C645,2))</f>
        <v/>
      </c>
      <c r="D646" s="364" t="s">
        <v>1108</v>
      </c>
      <c r="E646" s="9"/>
      <c r="F646" s="9"/>
      <c r="G646" s="148"/>
      <c r="I646" s="134"/>
      <c r="K646" s="134"/>
      <c r="L646" s="136"/>
    </row>
    <row r="647" spans="1:14" ht="15.75" customHeight="1" thickBot="1">
      <c r="A647" s="130"/>
      <c r="B647" s="382"/>
      <c r="C647" s="630" t="str">
        <f>IF(C646="","",IF(C645&lt;=2,"c",IF(C646&lt;0.6,"c",IF(C646&lt;0.75,"b",IF(C646&lt;0.9,"a'",IF(C646&gt;=0.9,"a",""))))))</f>
        <v/>
      </c>
      <c r="D647" s="373" t="s">
        <v>1119</v>
      </c>
      <c r="E647" s="374"/>
      <c r="F647" s="374"/>
      <c r="G647" s="149"/>
      <c r="I647" s="134"/>
      <c r="K647" s="134"/>
      <c r="L647" s="136"/>
    </row>
    <row r="648" spans="1:14" ht="15.75" customHeight="1" thickTop="1">
      <c r="A648" s="130"/>
      <c r="B648" s="382"/>
      <c r="C648" s="414"/>
      <c r="D648" s="403"/>
      <c r="E648" s="403"/>
      <c r="F648" s="403"/>
      <c r="G648" s="501"/>
      <c r="I648" s="134"/>
      <c r="K648" s="134"/>
      <c r="L648" s="136"/>
    </row>
    <row r="649" spans="1:14" ht="15.75" customHeight="1">
      <c r="A649" s="130"/>
      <c r="B649" s="399" t="s">
        <v>18</v>
      </c>
      <c r="C649" s="631" t="str">
        <f>IF(OR(K621="○"),"e",IF(OR(I621="○"),"d",IF(OR(I647="d"),"d",N651)))</f>
        <v/>
      </c>
      <c r="D649" s="403" t="s">
        <v>609</v>
      </c>
      <c r="E649" s="402"/>
      <c r="F649" s="402"/>
      <c r="I649" s="134"/>
      <c r="K649" s="134"/>
      <c r="L649" s="136"/>
    </row>
    <row r="650" spans="1:14" ht="15.75" customHeight="1" thickBot="1">
      <c r="A650" s="170"/>
      <c r="B650" s="171"/>
      <c r="C650" s="161"/>
      <c r="D650" s="157"/>
      <c r="E650" s="158"/>
      <c r="F650" s="158"/>
      <c r="G650" s="158"/>
      <c r="H650" s="158"/>
      <c r="I650" s="159"/>
      <c r="J650" s="158"/>
      <c r="K650" s="159"/>
      <c r="L650" s="161"/>
    </row>
    <row r="651" spans="1:14" ht="15.75" customHeight="1">
      <c r="A651" s="219"/>
      <c r="N651" s="525" t="str">
        <f>IF(AND(I628="○",C645&lt;=2),"c",IF(AND(I629="○",C645&lt;=2),"c",IF(AND(I630="○",C645&lt;=2),"c",IF(AND(I631="○",C645&lt;=2),"c",IF(AND(I628="○",C647="a"),"a",IF(AND(I629="○",C647="a"),"a'",IF(AND(I630="○",C647="a"),"b",IF(AND(I631="○",C647="a"),"b",IF(AND(I628="○",C647="a'"),"a'",IF(AND(I629="○",C647="a'"),"b",IF(AND(I630="○",C647="a'"),"b'",IF(AND(I631="○",C647="a'"),"b'",IF(AND(I628="○",C647="b"),"b",IF(AND(I629="○",C647="b"),"b'",IF(AND(I630="○",C647="b"),"c",IF(AND(I631="○",C647="b"),"c",IF(AND(I628="○",C647="c"),"b'",IF(AND(I629="○",C647="c"),"c",IF(AND(I630="○",C647="c"),"c",IF(AND(I631="○",C647="c"),"c",""))))))))))))))))))))</f>
        <v/>
      </c>
    </row>
    <row r="652" spans="1:14" ht="15.75" customHeight="1" thickBot="1">
      <c r="A652" s="9" t="s">
        <v>1643</v>
      </c>
    </row>
    <row r="653" spans="1:14" ht="15.75" customHeight="1">
      <c r="A653" s="1696" t="s">
        <v>1647</v>
      </c>
      <c r="B653" s="1698" t="s">
        <v>568</v>
      </c>
      <c r="C653" s="1469" t="s">
        <v>42</v>
      </c>
      <c r="D653" s="473" t="s">
        <v>67</v>
      </c>
      <c r="E653" s="474" t="s">
        <v>351</v>
      </c>
      <c r="F653" s="475" t="s">
        <v>70</v>
      </c>
      <c r="G653" s="475" t="s">
        <v>353</v>
      </c>
      <c r="H653" s="476" t="s">
        <v>39</v>
      </c>
      <c r="I653" s="1629" t="s">
        <v>25</v>
      </c>
      <c r="J653" s="1630"/>
    </row>
    <row r="654" spans="1:14" ht="15.75" customHeight="1">
      <c r="A654" s="1697"/>
      <c r="B654" s="1699"/>
      <c r="C654" s="1470"/>
      <c r="D654" s="436" t="s">
        <v>354</v>
      </c>
      <c r="E654" s="477" t="s">
        <v>355</v>
      </c>
      <c r="F654" s="478" t="s">
        <v>356</v>
      </c>
      <c r="G654" s="478" t="s">
        <v>357</v>
      </c>
      <c r="H654" s="479" t="s">
        <v>358</v>
      </c>
      <c r="I654" s="1627" t="s">
        <v>361</v>
      </c>
      <c r="J654" s="1628"/>
    </row>
    <row r="655" spans="1:14" ht="15.75" customHeight="1" thickBot="1">
      <c r="A655" s="1646" t="s">
        <v>1650</v>
      </c>
      <c r="B655" s="1694" t="s">
        <v>1014</v>
      </c>
      <c r="C655" s="359"/>
      <c r="D655" s="357" t="s">
        <v>359</v>
      </c>
      <c r="E655" s="9"/>
      <c r="F655" s="9"/>
      <c r="G655" s="438"/>
      <c r="H655" s="438"/>
      <c r="I655" s="438"/>
      <c r="J655" s="439"/>
    </row>
    <row r="656" spans="1:14" ht="15.75" customHeight="1" thickTop="1">
      <c r="A656" s="1647"/>
      <c r="B656" s="1496"/>
      <c r="C656" s="138"/>
      <c r="D656" s="1462" t="s">
        <v>612</v>
      </c>
      <c r="E656" s="1463"/>
      <c r="F656" s="495"/>
      <c r="G656" s="467"/>
      <c r="H656" s="369" t="s">
        <v>255</v>
      </c>
      <c r="I656" s="604"/>
      <c r="J656" s="605"/>
      <c r="K656" s="205"/>
    </row>
    <row r="657" spans="1:11" ht="15.75" customHeight="1">
      <c r="A657" s="1647"/>
      <c r="B657" s="1496"/>
      <c r="C657" s="138"/>
      <c r="D657" s="1462" t="s">
        <v>613</v>
      </c>
      <c r="E657" s="1463"/>
      <c r="F657" s="495"/>
      <c r="G657" s="467"/>
      <c r="H657" s="364" t="s">
        <v>1035</v>
      </c>
      <c r="I657" s="403"/>
      <c r="J657" s="482"/>
      <c r="K657" s="205"/>
    </row>
    <row r="658" spans="1:11" ht="15.75" customHeight="1">
      <c r="A658" s="514" t="s">
        <v>180</v>
      </c>
      <c r="B658" s="1496"/>
      <c r="C658" s="138"/>
      <c r="D658" s="1462" t="s">
        <v>627</v>
      </c>
      <c r="E658" s="1463"/>
      <c r="F658" s="495"/>
      <c r="G658" s="467"/>
      <c r="H658" s="364" t="s">
        <v>616</v>
      </c>
      <c r="I658" s="403"/>
      <c r="J658" s="482"/>
      <c r="K658" s="205"/>
    </row>
    <row r="659" spans="1:11" ht="15.75" customHeight="1">
      <c r="A659" s="514"/>
      <c r="B659" s="221"/>
      <c r="C659" s="138"/>
      <c r="D659" s="1462" t="s">
        <v>758</v>
      </c>
      <c r="E659" s="1463"/>
      <c r="F659" s="1463"/>
      <c r="G659" s="467"/>
      <c r="H659" s="364" t="s">
        <v>617</v>
      </c>
      <c r="I659" s="403"/>
      <c r="J659" s="482"/>
      <c r="K659" s="205"/>
    </row>
    <row r="660" spans="1:11" ht="15.75" customHeight="1">
      <c r="A660" s="514"/>
      <c r="B660" s="221"/>
      <c r="C660" s="138"/>
      <c r="D660" s="576" t="s">
        <v>1439</v>
      </c>
      <c r="E660" s="495"/>
      <c r="F660" s="495"/>
      <c r="G660" s="467"/>
      <c r="H660" s="364" t="s">
        <v>618</v>
      </c>
      <c r="I660" s="403"/>
      <c r="J660" s="482"/>
    </row>
    <row r="661" spans="1:11" ht="15.75" customHeight="1">
      <c r="A661" s="514"/>
      <c r="B661" s="221"/>
      <c r="C661" s="138"/>
      <c r="D661" s="576" t="s">
        <v>745</v>
      </c>
      <c r="E661" s="495"/>
      <c r="F661" s="495"/>
      <c r="G661" s="467"/>
      <c r="H661" s="364" t="s">
        <v>619</v>
      </c>
      <c r="I661" s="403"/>
      <c r="J661" s="482"/>
    </row>
    <row r="662" spans="1:11" ht="15.75" customHeight="1" thickBot="1">
      <c r="A662" s="514"/>
      <c r="B662" s="186"/>
      <c r="C662" s="138"/>
      <c r="D662" s="1462" t="s">
        <v>1076</v>
      </c>
      <c r="E662" s="1463"/>
      <c r="F662" s="1463"/>
      <c r="G662" s="1652"/>
      <c r="H662" s="373" t="s">
        <v>620</v>
      </c>
      <c r="I662" s="606"/>
      <c r="J662" s="585"/>
    </row>
    <row r="663" spans="1:11" ht="15.75" customHeight="1" thickTop="1">
      <c r="A663" s="514"/>
      <c r="B663" s="381" t="s">
        <v>49</v>
      </c>
      <c r="C663" s="145" t="str">
        <f>IF(AND(C664="",COUNTIF(C656:C662,"○")=0),"",COUNTIF(C656:C662,"○"))</f>
        <v/>
      </c>
      <c r="D663" s="221"/>
      <c r="E663" s="173"/>
      <c r="F663" s="173"/>
      <c r="J663" s="136"/>
    </row>
    <row r="664" spans="1:11" ht="15.75" customHeight="1">
      <c r="A664" s="130"/>
      <c r="B664" s="381" t="s">
        <v>50</v>
      </c>
      <c r="C664" s="145" t="str">
        <f>IF(COUNTIF(C656:C662,"×")=0,"",COUNTIF(C656:C662,"×"))</f>
        <v/>
      </c>
      <c r="D664" s="221"/>
      <c r="E664" s="173"/>
      <c r="F664" s="173"/>
      <c r="J664" s="136"/>
    </row>
    <row r="665" spans="1:11" ht="15.75" customHeight="1">
      <c r="A665" s="130"/>
      <c r="B665" s="381" t="s">
        <v>51</v>
      </c>
      <c r="C665" s="201"/>
      <c r="D665" s="221"/>
      <c r="E665" s="173"/>
      <c r="F665" s="173"/>
      <c r="J665" s="136"/>
    </row>
    <row r="666" spans="1:11" ht="15.75" customHeight="1">
      <c r="A666" s="130"/>
      <c r="B666" s="358"/>
      <c r="C666" s="145"/>
      <c r="D666" s="221"/>
      <c r="E666" s="173"/>
      <c r="F666" s="173"/>
      <c r="J666" s="136"/>
    </row>
    <row r="667" spans="1:11" ht="15.75" customHeight="1">
      <c r="A667" s="130"/>
      <c r="B667" s="382" t="s">
        <v>52</v>
      </c>
      <c r="C667" s="145" t="str">
        <f>C663</f>
        <v/>
      </c>
      <c r="D667" s="221"/>
      <c r="E667" s="173"/>
      <c r="F667" s="173"/>
      <c r="J667" s="136"/>
    </row>
    <row r="668" spans="1:11" ht="15.75" customHeight="1">
      <c r="A668" s="130"/>
      <c r="B668" s="382" t="s">
        <v>53</v>
      </c>
      <c r="C668" s="145" t="str">
        <f>IF(SUM(C663:C664)=0,"",SUM(C663:C664))</f>
        <v/>
      </c>
      <c r="D668" s="221"/>
      <c r="E668" s="173"/>
      <c r="F668" s="173"/>
      <c r="J668" s="136"/>
    </row>
    <row r="669" spans="1:11" ht="15.75" customHeight="1">
      <c r="A669" s="130"/>
      <c r="B669" s="382" t="s">
        <v>54</v>
      </c>
      <c r="C669" s="152" t="str">
        <f>IF(ISERROR(C667/C668)=TRUE,"",ROUNDDOWN(C667/C668,2))</f>
        <v/>
      </c>
      <c r="D669" s="246"/>
      <c r="E669" s="245"/>
      <c r="F669" s="245"/>
      <c r="J669" s="136"/>
    </row>
    <row r="670" spans="1:11" ht="15.75" customHeight="1">
      <c r="A670" s="130"/>
      <c r="B670" s="382" t="s">
        <v>18</v>
      </c>
      <c r="C670" s="153" t="str">
        <f>IF(C669="","",IF(C669&lt;=0.1,"d",IF(C669&lt;=0.25,"c",IF(C669&lt;=0.45,"b'",IF(C669&lt;=0.65,"b",IF(C669&lt;=0.8,"a'",IF(C669&gt;0.8,"a","")))))))</f>
        <v/>
      </c>
      <c r="D670" s="221"/>
      <c r="E670" s="173"/>
      <c r="F670" s="173"/>
      <c r="G670" s="173"/>
      <c r="J670" s="136"/>
    </row>
    <row r="671" spans="1:11" ht="15.75" customHeight="1" thickBot="1">
      <c r="A671" s="170"/>
      <c r="B671" s="171"/>
      <c r="C671" s="161"/>
      <c r="D671" s="157"/>
      <c r="E671" s="158"/>
      <c r="F671" s="158"/>
      <c r="G671" s="158"/>
      <c r="H671" s="158"/>
      <c r="I671" s="158"/>
      <c r="J671" s="161"/>
    </row>
    <row r="672" spans="1:11" s="9" customFormat="1" ht="17.25">
      <c r="A672" s="9" t="s">
        <v>1244</v>
      </c>
      <c r="D672" s="1542" t="s">
        <v>1674</v>
      </c>
      <c r="E672" s="1542"/>
      <c r="F672" s="1542"/>
      <c r="G672" s="1542"/>
      <c r="H672" s="1542"/>
      <c r="I672" s="628"/>
    </row>
    <row r="673" spans="1:12" ht="15" customHeight="1" thickBot="1">
      <c r="A673" s="9" t="s">
        <v>1643</v>
      </c>
      <c r="J673" s="174"/>
      <c r="L673" s="443" t="s">
        <v>684</v>
      </c>
    </row>
    <row r="674" spans="1:12" s="9" customFormat="1" ht="15.75" customHeight="1">
      <c r="A674" s="614" t="s">
        <v>185</v>
      </c>
      <c r="B674" s="573" t="s">
        <v>568</v>
      </c>
      <c r="C674" s="1469" t="s">
        <v>42</v>
      </c>
      <c r="D674" s="615" t="s">
        <v>67</v>
      </c>
      <c r="E674" s="607" t="s">
        <v>351</v>
      </c>
      <c r="F674" s="460" t="s">
        <v>352</v>
      </c>
      <c r="G674" s="460" t="s">
        <v>353</v>
      </c>
      <c r="H674" s="616" t="s">
        <v>39</v>
      </c>
      <c r="I674" s="1475" t="s">
        <v>42</v>
      </c>
      <c r="J674" s="385" t="s">
        <v>25</v>
      </c>
      <c r="K674" s="1471" t="s">
        <v>42</v>
      </c>
      <c r="L674" s="386" t="s">
        <v>73</v>
      </c>
    </row>
    <row r="675" spans="1:12" ht="42.75" customHeight="1">
      <c r="A675" s="1647" t="s">
        <v>569</v>
      </c>
      <c r="B675" s="1694" t="s">
        <v>1034</v>
      </c>
      <c r="C675" s="1470"/>
      <c r="D675" s="1757" t="s">
        <v>570</v>
      </c>
      <c r="E675" s="1758"/>
      <c r="F675" s="1758"/>
      <c r="G675" s="1758"/>
      <c r="H675" s="1759"/>
      <c r="I675" s="1476"/>
      <c r="J675" s="653"/>
      <c r="K675" s="1472"/>
      <c r="L675" s="654"/>
    </row>
    <row r="676" spans="1:12" ht="12.75" customHeight="1">
      <c r="A676" s="1647"/>
      <c r="B676" s="1496"/>
      <c r="C676" s="359"/>
      <c r="D676" s="357" t="s">
        <v>359</v>
      </c>
      <c r="E676" s="9"/>
      <c r="F676" s="9"/>
      <c r="G676" s="9"/>
      <c r="H676" s="9"/>
      <c r="I676" s="437"/>
      <c r="J676" s="9"/>
      <c r="K676" s="437"/>
      <c r="L676" s="417"/>
    </row>
    <row r="677" spans="1:12" ht="15" customHeight="1">
      <c r="A677" s="514"/>
      <c r="B677" s="1496"/>
      <c r="C677" s="138"/>
      <c r="D677" s="1460" t="s">
        <v>760</v>
      </c>
      <c r="E677" s="1461"/>
      <c r="F677" s="1461"/>
      <c r="G677" s="1461"/>
      <c r="H677" s="1487"/>
      <c r="I677" s="430"/>
      <c r="J677" s="1464" t="s">
        <v>621</v>
      </c>
      <c r="K677" s="656"/>
      <c r="L677" s="1465" t="s">
        <v>571</v>
      </c>
    </row>
    <row r="678" spans="1:12" ht="15" customHeight="1">
      <c r="A678" s="232"/>
      <c r="B678" s="394"/>
      <c r="C678" s="138"/>
      <c r="D678" s="1462" t="s">
        <v>761</v>
      </c>
      <c r="E678" s="1463"/>
      <c r="F678" s="1463"/>
      <c r="G678" s="1463"/>
      <c r="H678" s="1484"/>
      <c r="I678" s="431"/>
      <c r="J678" s="1464"/>
      <c r="K678" s="657"/>
      <c r="L678" s="1465"/>
    </row>
    <row r="679" spans="1:12" ht="15" customHeight="1">
      <c r="A679" s="130"/>
      <c r="B679" s="391"/>
      <c r="C679" s="138"/>
      <c r="D679" s="1462" t="s">
        <v>762</v>
      </c>
      <c r="E679" s="1463"/>
      <c r="F679" s="1463"/>
      <c r="G679" s="1463"/>
      <c r="H679" s="1484"/>
      <c r="I679" s="431"/>
      <c r="J679" s="1464"/>
      <c r="K679" s="657"/>
      <c r="L679" s="1465"/>
    </row>
    <row r="680" spans="1:12" ht="15" customHeight="1">
      <c r="A680" s="130"/>
      <c r="B680" s="391"/>
      <c r="C680" s="138"/>
      <c r="D680" s="1462" t="s">
        <v>763</v>
      </c>
      <c r="E680" s="1463"/>
      <c r="F680" s="1463"/>
      <c r="G680" s="1463"/>
      <c r="H680" s="1484"/>
      <c r="I680" s="192"/>
      <c r="J680" s="1464"/>
      <c r="K680" s="657"/>
      <c r="L680" s="1465"/>
    </row>
    <row r="681" spans="1:12" ht="15" customHeight="1">
      <c r="A681" s="130"/>
      <c r="B681" s="391"/>
      <c r="C681" s="138"/>
      <c r="D681" s="1462" t="s">
        <v>764</v>
      </c>
      <c r="E681" s="1463"/>
      <c r="F681" s="1463"/>
      <c r="G681" s="1463"/>
      <c r="H681" s="1484"/>
      <c r="I681" s="280"/>
      <c r="J681" s="1464"/>
      <c r="K681" s="658"/>
      <c r="L681" s="1465"/>
    </row>
    <row r="682" spans="1:12" ht="15" customHeight="1" thickBot="1">
      <c r="A682" s="130"/>
      <c r="B682" s="391"/>
      <c r="C682" s="138"/>
      <c r="D682" s="1462" t="s">
        <v>765</v>
      </c>
      <c r="E682" s="1463"/>
      <c r="F682" s="1463"/>
      <c r="G682" s="1463"/>
      <c r="H682" s="1463"/>
      <c r="I682" s="283"/>
      <c r="J682" s="1491"/>
      <c r="K682" s="658"/>
      <c r="L682" s="1465"/>
    </row>
    <row r="683" spans="1:12" ht="15" customHeight="1" thickTop="1">
      <c r="A683" s="130"/>
      <c r="B683" s="391"/>
      <c r="C683" s="138"/>
      <c r="D683" s="1462" t="s">
        <v>1440</v>
      </c>
      <c r="E683" s="1463"/>
      <c r="F683" s="1463"/>
      <c r="G683" s="1463"/>
      <c r="H683" s="1652"/>
      <c r="I683" s="1565" t="s">
        <v>584</v>
      </c>
      <c r="J683" s="1567"/>
      <c r="K683" s="396"/>
      <c r="L683" s="600"/>
    </row>
    <row r="684" spans="1:12" ht="15" customHeight="1">
      <c r="A684" s="130"/>
      <c r="B684" s="391"/>
      <c r="C684" s="138"/>
      <c r="D684" s="1462" t="s">
        <v>770</v>
      </c>
      <c r="E684" s="1463"/>
      <c r="F684" s="1463"/>
      <c r="G684" s="1463"/>
      <c r="H684" s="1652"/>
      <c r="I684" s="575"/>
      <c r="J684" s="365" t="s">
        <v>585</v>
      </c>
      <c r="K684" s="396"/>
      <c r="L684" s="600"/>
    </row>
    <row r="685" spans="1:12" ht="15" customHeight="1">
      <c r="A685" s="130"/>
      <c r="B685" s="391"/>
      <c r="C685" s="138"/>
      <c r="D685" s="1462" t="s">
        <v>771</v>
      </c>
      <c r="E685" s="1463"/>
      <c r="F685" s="1463"/>
      <c r="G685" s="1463"/>
      <c r="H685" s="1652"/>
      <c r="I685" s="575"/>
      <c r="J685" s="365" t="s">
        <v>587</v>
      </c>
      <c r="K685" s="396"/>
      <c r="L685" s="600"/>
    </row>
    <row r="686" spans="1:12" ht="15" customHeight="1">
      <c r="A686" s="130"/>
      <c r="B686" s="391"/>
      <c r="C686" s="138"/>
      <c r="D686" s="1466" t="s">
        <v>412</v>
      </c>
      <c r="E686" s="1467"/>
      <c r="F686" s="1467"/>
      <c r="G686" s="1467"/>
      <c r="H686" s="1670"/>
      <c r="I686" s="575"/>
      <c r="J686" s="365" t="s">
        <v>589</v>
      </c>
      <c r="K686" s="396"/>
      <c r="L686" s="417"/>
    </row>
    <row r="687" spans="1:12" ht="15" customHeight="1" thickBot="1">
      <c r="A687" s="130"/>
      <c r="B687" s="358"/>
      <c r="C687" s="359"/>
      <c r="D687" s="655"/>
      <c r="E687" s="655"/>
      <c r="F687" s="655"/>
      <c r="G687" s="655"/>
      <c r="H687" s="655"/>
      <c r="I687" s="577"/>
      <c r="J687" s="367" t="s">
        <v>591</v>
      </c>
      <c r="K687" s="396"/>
      <c r="L687" s="417"/>
    </row>
    <row r="688" spans="1:12" ht="15" customHeight="1" thickTop="1">
      <c r="A688" s="130"/>
      <c r="B688" s="381" t="s">
        <v>49</v>
      </c>
      <c r="C688" s="356" t="str">
        <f>IF(AND(C689="",COUNTIF(C677:C686,"○")=0),"",COUNTIF(C677:C686,"○"))</f>
        <v/>
      </c>
      <c r="D688" s="402"/>
      <c r="E688" s="402"/>
      <c r="F688" s="402"/>
      <c r="G688" s="402"/>
      <c r="H688" s="402"/>
      <c r="I688" s="396"/>
      <c r="J688" s="9"/>
      <c r="K688" s="396"/>
      <c r="L688" s="417"/>
    </row>
    <row r="689" spans="1:14" ht="15" customHeight="1">
      <c r="A689" s="130"/>
      <c r="B689" s="381" t="s">
        <v>50</v>
      </c>
      <c r="C689" s="356" t="str">
        <f>IF(COUNTIF(C677:C686,"×")=0,"",COUNTIF(C677:C686,"×"))</f>
        <v/>
      </c>
      <c r="D689" s="402"/>
      <c r="E689" s="402"/>
      <c r="F689" s="402"/>
      <c r="G689" s="402"/>
      <c r="H689" s="402"/>
      <c r="I689" s="396"/>
      <c r="J689" s="9"/>
      <c r="K689" s="396"/>
      <c r="L689" s="417"/>
    </row>
    <row r="690" spans="1:14" ht="15" customHeight="1">
      <c r="A690" s="130"/>
      <c r="B690" s="381" t="s">
        <v>51</v>
      </c>
      <c r="C690" s="619"/>
      <c r="D690" s="378"/>
      <c r="E690" s="402"/>
      <c r="F690" s="402"/>
      <c r="G690" s="9"/>
      <c r="H690" s="9"/>
      <c r="I690" s="396"/>
      <c r="J690" s="9"/>
      <c r="K690" s="396"/>
      <c r="L690" s="417"/>
    </row>
    <row r="691" spans="1:14" ht="15" customHeight="1" thickBot="1">
      <c r="A691" s="130"/>
      <c r="B691" s="358"/>
      <c r="C691" s="356"/>
      <c r="D691" s="9"/>
      <c r="E691" s="9"/>
      <c r="F691" s="402"/>
      <c r="G691" s="374"/>
      <c r="H691" s="9"/>
      <c r="I691" s="396"/>
      <c r="J691" s="9"/>
      <c r="K691" s="396"/>
      <c r="L691" s="417"/>
    </row>
    <row r="692" spans="1:14" ht="15" customHeight="1" thickTop="1">
      <c r="A692" s="130"/>
      <c r="B692" s="382" t="s">
        <v>52</v>
      </c>
      <c r="C692" s="363" t="str">
        <f>C688</f>
        <v/>
      </c>
      <c r="D692" s="369" t="s">
        <v>1111</v>
      </c>
      <c r="E692" s="370"/>
      <c r="F692" s="370"/>
      <c r="G692" s="613"/>
      <c r="H692" s="9"/>
      <c r="I692" s="396"/>
      <c r="J692" s="9"/>
      <c r="K692" s="396"/>
      <c r="L692" s="417"/>
    </row>
    <row r="693" spans="1:14" ht="15" customHeight="1">
      <c r="A693" s="130"/>
      <c r="B693" s="382" t="s">
        <v>53</v>
      </c>
      <c r="C693" s="363" t="str">
        <f>IF(SUM(C688:C689)=0,"",SUM(C688:C689))</f>
        <v/>
      </c>
      <c r="D693" s="364" t="s">
        <v>1118</v>
      </c>
      <c r="E693" s="9"/>
      <c r="F693" s="9"/>
      <c r="G693" s="613"/>
      <c r="H693" s="9"/>
      <c r="I693" s="396"/>
      <c r="J693" s="9"/>
      <c r="K693" s="396"/>
      <c r="L693" s="417"/>
    </row>
    <row r="694" spans="1:14" ht="15" customHeight="1">
      <c r="A694" s="130"/>
      <c r="B694" s="382" t="s">
        <v>54</v>
      </c>
      <c r="C694" s="371" t="str">
        <f>IF(ISERROR(C692/C693)=TRUE,"",ROUNDDOWN(C692/C693,2))</f>
        <v/>
      </c>
      <c r="D694" s="364" t="s">
        <v>1108</v>
      </c>
      <c r="E694" s="9"/>
      <c r="F694" s="9"/>
      <c r="G694" s="365"/>
      <c r="H694" s="9"/>
      <c r="I694" s="396"/>
      <c r="J694" s="9"/>
      <c r="K694" s="396"/>
      <c r="L694" s="417"/>
    </row>
    <row r="695" spans="1:14" ht="15" customHeight="1" thickBot="1">
      <c r="A695" s="130"/>
      <c r="B695" s="382"/>
      <c r="C695" s="630" t="str">
        <f>IF(C694="","",IF(C693&lt;=2,"c",IF(C694&lt;0.6,"c",IF(C694&lt;0.75,"b",IF(C694&lt;0.9,"a'",IF(C694&gt;=0.9,"a",""))))))</f>
        <v/>
      </c>
      <c r="D695" s="373" t="s">
        <v>1119</v>
      </c>
      <c r="E695" s="374"/>
      <c r="F695" s="374"/>
      <c r="G695" s="367"/>
      <c r="H695" s="9"/>
      <c r="I695" s="396"/>
      <c r="J695" s="9"/>
      <c r="K695" s="396"/>
      <c r="L695" s="417"/>
    </row>
    <row r="696" spans="1:14" ht="15" customHeight="1" thickTop="1">
      <c r="A696" s="130"/>
      <c r="B696" s="382"/>
      <c r="C696" s="414"/>
      <c r="D696" s="403"/>
      <c r="E696" s="403"/>
      <c r="F696" s="403"/>
      <c r="G696" s="403"/>
      <c r="H696" s="9"/>
      <c r="I696" s="396"/>
      <c r="J696" s="9"/>
      <c r="K696" s="396"/>
      <c r="L696" s="417"/>
    </row>
    <row r="697" spans="1:14" ht="15" customHeight="1">
      <c r="A697" s="130"/>
      <c r="B697" s="399" t="s">
        <v>18</v>
      </c>
      <c r="C697" s="631" t="str">
        <f>IF(OR(K677="○"),"e",IF(OR(I677="○"),"d",IF(OR(I695="d"),"d",N699)))</f>
        <v/>
      </c>
      <c r="D697" s="403" t="s">
        <v>609</v>
      </c>
      <c r="E697" s="402"/>
      <c r="F697" s="402"/>
      <c r="G697" s="9"/>
      <c r="H697" s="9"/>
      <c r="I697" s="396"/>
      <c r="J697" s="9"/>
      <c r="K697" s="396"/>
      <c r="L697" s="417"/>
    </row>
    <row r="698" spans="1:14" ht="15" customHeight="1" thickBot="1">
      <c r="A698" s="170"/>
      <c r="B698" s="456"/>
      <c r="C698" s="458"/>
      <c r="D698" s="376"/>
      <c r="E698" s="377"/>
      <c r="F698" s="377"/>
      <c r="G698" s="377"/>
      <c r="H698" s="377"/>
      <c r="I698" s="457"/>
      <c r="J698" s="377"/>
      <c r="K698" s="457"/>
      <c r="L698" s="458"/>
    </row>
    <row r="699" spans="1:14" ht="15" customHeight="1">
      <c r="A699" s="219"/>
      <c r="N699" s="525" t="str">
        <f>IF(AND(I684="○",C693&lt;=2),"c",IF(AND(I685="○",C693&lt;=2),"c",IF(AND(I686="○",C693&lt;=2),"c",IF(AND(I687="○",C693&lt;=2),"c",IF(AND(I684="○",C695="a"),"a",IF(AND(I685="○",C695="a"),"a'",IF(AND(I686="○",C695="a"),"b",IF(AND(I687="○",C695="a"),"b",IF(AND(I684="○",C695="a'"),"a'",IF(AND(I685="○",C695="a'"),"b",IF(AND(I686="○",C695="a'"),"b'",IF(AND(I687="○",C695="a'"),"b'",IF(AND(I684="○",C695="b"),"b",IF(AND(I685="○",C695="b"),"b'",IF(AND(I686="○",C695="b"),"c",IF(AND(I687="○",C695="b"),"c",IF(AND(I684="○",C695="c"),"b'",IF(AND(I685="○",C695="c"),"c",IF(AND(I686="○",C695="c"),"c",IF(AND(I687="○",C695="c"),"c",""))))))))))))))))))))</f>
        <v/>
      </c>
    </row>
    <row r="700" spans="1:14" ht="15" customHeight="1" thickBot="1">
      <c r="A700" s="9" t="s">
        <v>1643</v>
      </c>
    </row>
    <row r="701" spans="1:14" ht="15" customHeight="1">
      <c r="A701" s="1696" t="s">
        <v>1647</v>
      </c>
      <c r="B701" s="1698" t="s">
        <v>568</v>
      </c>
      <c r="C701" s="1469" t="s">
        <v>42</v>
      </c>
      <c r="D701" s="473" t="s">
        <v>67</v>
      </c>
      <c r="E701" s="474" t="s">
        <v>351</v>
      </c>
      <c r="F701" s="475" t="s">
        <v>70</v>
      </c>
      <c r="G701" s="475" t="s">
        <v>353</v>
      </c>
      <c r="H701" s="476" t="s">
        <v>39</v>
      </c>
      <c r="I701" s="1629" t="s">
        <v>25</v>
      </c>
      <c r="J701" s="1630"/>
    </row>
    <row r="702" spans="1:14" ht="15" customHeight="1">
      <c r="A702" s="1697"/>
      <c r="B702" s="1699"/>
      <c r="C702" s="1470"/>
      <c r="D702" s="436" t="s">
        <v>354</v>
      </c>
      <c r="E702" s="477" t="s">
        <v>355</v>
      </c>
      <c r="F702" s="478" t="s">
        <v>356</v>
      </c>
      <c r="G702" s="478" t="s">
        <v>357</v>
      </c>
      <c r="H702" s="479" t="s">
        <v>358</v>
      </c>
      <c r="I702" s="1627" t="s">
        <v>361</v>
      </c>
      <c r="J702" s="1628"/>
    </row>
    <row r="703" spans="1:14" ht="15" customHeight="1" thickBot="1">
      <c r="A703" s="1646" t="s">
        <v>1648</v>
      </c>
      <c r="B703" s="1694" t="s">
        <v>1034</v>
      </c>
      <c r="C703" s="359"/>
      <c r="D703" s="357" t="s">
        <v>359</v>
      </c>
      <c r="E703" s="9"/>
      <c r="F703" s="9"/>
      <c r="G703" s="438"/>
      <c r="H703" s="438"/>
      <c r="I703" s="438"/>
      <c r="J703" s="439"/>
    </row>
    <row r="704" spans="1:14" ht="15" customHeight="1" thickTop="1">
      <c r="A704" s="1647"/>
      <c r="B704" s="1496"/>
      <c r="C704" s="138"/>
      <c r="D704" s="1462" t="s">
        <v>766</v>
      </c>
      <c r="E704" s="1463"/>
      <c r="F704" s="495"/>
      <c r="G704" s="467"/>
      <c r="H704" s="369" t="s">
        <v>255</v>
      </c>
      <c r="I704" s="604"/>
      <c r="J704" s="605"/>
      <c r="K704" s="205"/>
    </row>
    <row r="705" spans="1:11" ht="15" customHeight="1">
      <c r="A705" s="1647"/>
      <c r="B705" s="1496"/>
      <c r="C705" s="138"/>
      <c r="D705" s="1462" t="s">
        <v>767</v>
      </c>
      <c r="E705" s="1463"/>
      <c r="F705" s="495"/>
      <c r="G705" s="467"/>
      <c r="H705" s="364" t="s">
        <v>1035</v>
      </c>
      <c r="I705" s="403"/>
      <c r="J705" s="482"/>
      <c r="K705" s="205"/>
    </row>
    <row r="706" spans="1:11" ht="15" customHeight="1">
      <c r="A706" s="514" t="s">
        <v>180</v>
      </c>
      <c r="B706" s="133"/>
      <c r="C706" s="138"/>
      <c r="D706" s="1462" t="s">
        <v>768</v>
      </c>
      <c r="E706" s="1463"/>
      <c r="F706" s="495"/>
      <c r="G706" s="467"/>
      <c r="H706" s="364" t="s">
        <v>616</v>
      </c>
      <c r="I706" s="403"/>
      <c r="J706" s="482"/>
      <c r="K706" s="205"/>
    </row>
    <row r="707" spans="1:11" ht="15" customHeight="1">
      <c r="A707" s="514"/>
      <c r="B707" s="221"/>
      <c r="C707" s="138"/>
      <c r="D707" s="1462" t="s">
        <v>769</v>
      </c>
      <c r="E707" s="1463"/>
      <c r="F707" s="1463"/>
      <c r="G707" s="467"/>
      <c r="H707" s="364" t="s">
        <v>617</v>
      </c>
      <c r="I707" s="403"/>
      <c r="J707" s="482"/>
      <c r="K707" s="205"/>
    </row>
    <row r="708" spans="1:11" ht="15" customHeight="1">
      <c r="A708" s="514"/>
      <c r="B708" s="221"/>
      <c r="C708" s="138"/>
      <c r="D708" s="1462" t="s">
        <v>629</v>
      </c>
      <c r="E708" s="1463"/>
      <c r="F708" s="495"/>
      <c r="G708" s="467"/>
      <c r="H708" s="364" t="s">
        <v>618</v>
      </c>
      <c r="I708" s="403"/>
      <c r="J708" s="482"/>
    </row>
    <row r="709" spans="1:11" ht="15" customHeight="1">
      <c r="A709" s="514"/>
      <c r="B709" s="221"/>
      <c r="C709" s="138"/>
      <c r="D709" s="1462" t="s">
        <v>1090</v>
      </c>
      <c r="E709" s="1463"/>
      <c r="F709" s="1463"/>
      <c r="G709" s="1652"/>
      <c r="H709" s="364" t="s">
        <v>619</v>
      </c>
      <c r="I709" s="403"/>
      <c r="J709" s="482"/>
    </row>
    <row r="710" spans="1:11" ht="15" customHeight="1" thickBot="1">
      <c r="A710" s="514"/>
      <c r="B710" s="186"/>
      <c r="C710" s="359"/>
      <c r="D710" s="1658"/>
      <c r="E710" s="1659"/>
      <c r="F710" s="306"/>
      <c r="G710" s="504"/>
      <c r="H710" s="373" t="s">
        <v>620</v>
      </c>
      <c r="I710" s="606"/>
      <c r="J710" s="585"/>
    </row>
    <row r="711" spans="1:11" s="9" customFormat="1" ht="15" customHeight="1" thickTop="1">
      <c r="A711" s="625"/>
      <c r="B711" s="381" t="s">
        <v>49</v>
      </c>
      <c r="C711" s="363" t="str">
        <f>IF(AND(C712="",COUNTIF(C704:C709,"○")=0),"",COUNTIF(C704:C709,"○"))</f>
        <v/>
      </c>
      <c r="D711" s="378"/>
      <c r="E711" s="402"/>
      <c r="F711" s="402"/>
      <c r="J711" s="417"/>
    </row>
    <row r="712" spans="1:11" s="9" customFormat="1" ht="15" customHeight="1">
      <c r="A712" s="426"/>
      <c r="B712" s="381" t="s">
        <v>50</v>
      </c>
      <c r="C712" s="363" t="str">
        <f>IF(COUNTIF(C704:C709,"×")=0,"",COUNTIF(C704:C709,"×"))</f>
        <v/>
      </c>
      <c r="D712" s="378"/>
      <c r="E712" s="402"/>
      <c r="F712" s="402"/>
      <c r="J712" s="417"/>
    </row>
    <row r="713" spans="1:11" s="9" customFormat="1" ht="15" customHeight="1">
      <c r="A713" s="426"/>
      <c r="B713" s="381" t="s">
        <v>51</v>
      </c>
      <c r="C713" s="366"/>
      <c r="D713" s="378"/>
      <c r="E713" s="402"/>
      <c r="F713" s="402"/>
      <c r="J713" s="417"/>
    </row>
    <row r="714" spans="1:11" s="9" customFormat="1" ht="15" customHeight="1">
      <c r="A714" s="426"/>
      <c r="B714" s="358"/>
      <c r="C714" s="363"/>
      <c r="D714" s="378"/>
      <c r="E714" s="402"/>
      <c r="F714" s="402"/>
      <c r="J714" s="417"/>
    </row>
    <row r="715" spans="1:11" s="9" customFormat="1" ht="15" customHeight="1">
      <c r="A715" s="426"/>
      <c r="B715" s="382" t="s">
        <v>52</v>
      </c>
      <c r="C715" s="363" t="str">
        <f>C711</f>
        <v/>
      </c>
      <c r="D715" s="378"/>
      <c r="E715" s="402"/>
      <c r="F715" s="402"/>
      <c r="J715" s="417"/>
    </row>
    <row r="716" spans="1:11" s="9" customFormat="1" ht="15" customHeight="1">
      <c r="A716" s="426"/>
      <c r="B716" s="382" t="s">
        <v>53</v>
      </c>
      <c r="C716" s="363" t="str">
        <f>IF(SUM(C711:C712)=0,"",SUM(C711:C712))</f>
        <v/>
      </c>
      <c r="D716" s="378"/>
      <c r="E716" s="402"/>
      <c r="F716" s="402"/>
      <c r="J716" s="417"/>
    </row>
    <row r="717" spans="1:11" s="9" customFormat="1" ht="15" customHeight="1">
      <c r="A717" s="426"/>
      <c r="B717" s="382" t="s">
        <v>54</v>
      </c>
      <c r="C717" s="371" t="str">
        <f>IF(ISERROR(C715/C716)=TRUE,"",ROUNDDOWN(C715/C716,2))</f>
        <v/>
      </c>
      <c r="D717" s="626"/>
      <c r="E717" s="627"/>
      <c r="F717" s="627"/>
      <c r="J717" s="417"/>
    </row>
    <row r="718" spans="1:11" s="9" customFormat="1" ht="15" customHeight="1">
      <c r="A718" s="426"/>
      <c r="B718" s="382" t="s">
        <v>18</v>
      </c>
      <c r="C718" s="372" t="str">
        <f>IF(C717="","",IF(C717&lt;=0.1,"d",IF(C717&lt;=0.25,"c",IF(C717&lt;=0.45,"b'",IF(C717&lt;=0.65,"b",IF(C717&lt;=0.8,"a'",IF(C717&gt;0.8,"a","")))))))</f>
        <v/>
      </c>
      <c r="D718" s="378"/>
      <c r="E718" s="402"/>
      <c r="F718" s="402"/>
      <c r="G718" s="402"/>
      <c r="J718" s="417"/>
    </row>
    <row r="719" spans="1:11" ht="15" customHeight="1" thickBot="1">
      <c r="A719" s="170"/>
      <c r="B719" s="171"/>
      <c r="C719" s="161"/>
      <c r="D719" s="157"/>
      <c r="E719" s="158"/>
      <c r="F719" s="158"/>
      <c r="G719" s="158"/>
      <c r="H719" s="158"/>
      <c r="I719" s="158"/>
      <c r="J719" s="161"/>
    </row>
    <row r="720" spans="1:11" ht="17.25">
      <c r="A720" s="119" t="s">
        <v>1245</v>
      </c>
      <c r="D720" s="1477" t="s">
        <v>1674</v>
      </c>
      <c r="E720" s="1477"/>
      <c r="F720" s="1477"/>
      <c r="G720" s="1477"/>
      <c r="H720" s="1477"/>
      <c r="I720" s="512"/>
    </row>
    <row r="721" spans="1:12" ht="15" customHeight="1" thickBot="1">
      <c r="A721" s="9" t="s">
        <v>1643</v>
      </c>
      <c r="J721" s="174"/>
      <c r="L721" s="443" t="s">
        <v>684</v>
      </c>
    </row>
    <row r="722" spans="1:12" ht="15" customHeight="1">
      <c r="A722" s="226" t="s">
        <v>185</v>
      </c>
      <c r="B722" s="227" t="s">
        <v>568</v>
      </c>
      <c r="C722" s="1469" t="s">
        <v>42</v>
      </c>
      <c r="D722" s="517" t="s">
        <v>67</v>
      </c>
      <c r="E722" s="518" t="s">
        <v>351</v>
      </c>
      <c r="F722" s="519" t="s">
        <v>352</v>
      </c>
      <c r="G722" s="519" t="s">
        <v>353</v>
      </c>
      <c r="H722" s="520" t="s">
        <v>39</v>
      </c>
      <c r="I722" s="1604" t="s">
        <v>42</v>
      </c>
      <c r="J722" s="224" t="s">
        <v>25</v>
      </c>
      <c r="K722" s="1609" t="s">
        <v>42</v>
      </c>
      <c r="L722" s="225" t="s">
        <v>73</v>
      </c>
    </row>
    <row r="723" spans="1:12" ht="42.75" customHeight="1">
      <c r="A723" s="1647" t="s">
        <v>569</v>
      </c>
      <c r="B723" s="1694" t="s">
        <v>101</v>
      </c>
      <c r="C723" s="1470"/>
      <c r="D723" s="1655" t="s">
        <v>570</v>
      </c>
      <c r="E723" s="1656"/>
      <c r="F723" s="1656"/>
      <c r="G723" s="1656"/>
      <c r="H723" s="1657"/>
      <c r="I723" s="1605"/>
      <c r="J723" s="235"/>
      <c r="K723" s="1610"/>
      <c r="L723" s="248"/>
    </row>
    <row r="724" spans="1:12" ht="15" customHeight="1">
      <c r="A724" s="1647"/>
      <c r="B724" s="1496"/>
      <c r="C724" s="167"/>
      <c r="D724" s="469" t="s">
        <v>359</v>
      </c>
      <c r="I724" s="165"/>
      <c r="K724" s="165"/>
      <c r="L724" s="136"/>
    </row>
    <row r="725" spans="1:12" ht="15" customHeight="1">
      <c r="A725" s="514"/>
      <c r="B725" s="1496"/>
      <c r="C725" s="138"/>
      <c r="D725" s="1460" t="s">
        <v>772</v>
      </c>
      <c r="E725" s="1461"/>
      <c r="F725" s="1461"/>
      <c r="G725" s="1461"/>
      <c r="H725" s="1487"/>
      <c r="I725" s="139"/>
      <c r="J725" s="1486" t="s">
        <v>621</v>
      </c>
      <c r="K725" s="139"/>
      <c r="L725" s="1465" t="s">
        <v>571</v>
      </c>
    </row>
    <row r="726" spans="1:12" ht="15" customHeight="1">
      <c r="A726" s="232"/>
      <c r="B726" s="220"/>
      <c r="C726" s="138"/>
      <c r="D726" s="602" t="s">
        <v>1441</v>
      </c>
      <c r="E726" s="603"/>
      <c r="F726" s="603"/>
      <c r="G726" s="603"/>
      <c r="H726" s="603"/>
      <c r="I726" s="196"/>
      <c r="J726" s="1486"/>
      <c r="K726" s="196"/>
      <c r="L726" s="1465"/>
    </row>
    <row r="727" spans="1:12" ht="15" customHeight="1">
      <c r="A727" s="130"/>
      <c r="B727" s="131"/>
      <c r="C727" s="138"/>
      <c r="D727" s="1462" t="s">
        <v>1215</v>
      </c>
      <c r="E727" s="1463"/>
      <c r="F727" s="1463"/>
      <c r="G727" s="1463"/>
      <c r="H727" s="1484"/>
      <c r="I727" s="196"/>
      <c r="J727" s="1486"/>
      <c r="K727" s="196"/>
      <c r="L727" s="1465"/>
    </row>
    <row r="728" spans="1:12" ht="15" customHeight="1">
      <c r="A728" s="130"/>
      <c r="B728" s="131"/>
      <c r="C728" s="138"/>
      <c r="D728" s="1462" t="s">
        <v>1049</v>
      </c>
      <c r="E728" s="1463"/>
      <c r="F728" s="1463"/>
      <c r="G728" s="1463"/>
      <c r="H728" s="1484"/>
      <c r="I728" s="192"/>
      <c r="J728" s="1486"/>
      <c r="K728" s="196"/>
      <c r="L728" s="1465"/>
    </row>
    <row r="729" spans="1:12" ht="15" customHeight="1" thickBot="1">
      <c r="A729" s="130"/>
      <c r="B729" s="131"/>
      <c r="C729" s="138"/>
      <c r="D729" s="1462" t="s">
        <v>1052</v>
      </c>
      <c r="E729" s="1463"/>
      <c r="F729" s="1463"/>
      <c r="G729" s="1463"/>
      <c r="H729" s="1484"/>
      <c r="I729" s="283"/>
      <c r="J729" s="306"/>
      <c r="K729" s="134"/>
      <c r="L729" s="496"/>
    </row>
    <row r="730" spans="1:12" ht="15" customHeight="1" thickTop="1">
      <c r="A730" s="130"/>
      <c r="B730" s="131"/>
      <c r="C730" s="138"/>
      <c r="D730" s="1462" t="s">
        <v>1050</v>
      </c>
      <c r="E730" s="1463"/>
      <c r="F730" s="1463"/>
      <c r="G730" s="1463"/>
      <c r="H730" s="1463"/>
      <c r="I730" s="1613" t="s">
        <v>584</v>
      </c>
      <c r="J730" s="1615"/>
      <c r="K730" s="134"/>
      <c r="L730" s="496"/>
    </row>
    <row r="731" spans="1:12" ht="15" customHeight="1">
      <c r="A731" s="130"/>
      <c r="B731" s="131"/>
      <c r="C731" s="138"/>
      <c r="D731" s="1462" t="s">
        <v>1053</v>
      </c>
      <c r="E731" s="1463"/>
      <c r="F731" s="1463"/>
      <c r="G731" s="1463"/>
      <c r="H731" s="1652"/>
      <c r="I731" s="575"/>
      <c r="J731" s="365" t="s">
        <v>585</v>
      </c>
      <c r="K731" s="134"/>
      <c r="L731" s="496"/>
    </row>
    <row r="732" spans="1:12" ht="15" customHeight="1">
      <c r="A732" s="130"/>
      <c r="B732" s="131"/>
      <c r="C732" s="138"/>
      <c r="D732" s="1462" t="s">
        <v>1443</v>
      </c>
      <c r="E732" s="1463"/>
      <c r="F732" s="1463"/>
      <c r="G732" s="1463"/>
      <c r="H732" s="1652"/>
      <c r="I732" s="251"/>
      <c r="J732" s="365" t="s">
        <v>587</v>
      </c>
      <c r="K732" s="134"/>
      <c r="L732" s="496"/>
    </row>
    <row r="733" spans="1:12" ht="15" customHeight="1">
      <c r="A733" s="130"/>
      <c r="B733" s="131"/>
      <c r="C733" s="138"/>
      <c r="D733" s="1462" t="s">
        <v>1051</v>
      </c>
      <c r="E733" s="1463"/>
      <c r="F733" s="1463"/>
      <c r="G733" s="1463"/>
      <c r="H733" s="1652"/>
      <c r="I733" s="251"/>
      <c r="J733" s="365" t="s">
        <v>589</v>
      </c>
      <c r="K733" s="134"/>
      <c r="L733" s="496"/>
    </row>
    <row r="734" spans="1:12" ht="15" customHeight="1" thickBot="1">
      <c r="A734" s="130"/>
      <c r="B734" s="131"/>
      <c r="C734" s="138"/>
      <c r="D734" s="1462" t="s">
        <v>1442</v>
      </c>
      <c r="E734" s="1463"/>
      <c r="F734" s="1463"/>
      <c r="G734" s="1463"/>
      <c r="H734" s="1652"/>
      <c r="I734" s="252"/>
      <c r="J734" s="367" t="s">
        <v>591</v>
      </c>
      <c r="K734" s="134"/>
      <c r="L734" s="136"/>
    </row>
    <row r="735" spans="1:12" ht="15" customHeight="1" thickTop="1">
      <c r="A735" s="130"/>
      <c r="B735" s="133"/>
      <c r="C735" s="138"/>
      <c r="D735" s="1466" t="s">
        <v>567</v>
      </c>
      <c r="E735" s="1467"/>
      <c r="F735" s="1467"/>
      <c r="G735" s="1467"/>
      <c r="H735" s="1468"/>
      <c r="I735" s="134"/>
      <c r="K735" s="134"/>
      <c r="L735" s="136"/>
    </row>
    <row r="736" spans="1:12" ht="15" customHeight="1">
      <c r="A736" s="130"/>
      <c r="B736" s="133"/>
      <c r="C736" s="167"/>
      <c r="D736" s="173"/>
      <c r="E736" s="173"/>
      <c r="F736" s="173"/>
      <c r="G736" s="173"/>
      <c r="H736" s="173"/>
      <c r="I736" s="134"/>
      <c r="K736" s="134"/>
      <c r="L736" s="136"/>
    </row>
    <row r="737" spans="1:14" ht="15" customHeight="1">
      <c r="A737" s="130"/>
      <c r="B737" s="184" t="s">
        <v>49</v>
      </c>
      <c r="C737" s="168" t="str">
        <f>IF(AND(C738="",COUNTIF(C725:C735,"○")=0),"",COUNTIF(C725:C735,"○"))</f>
        <v/>
      </c>
      <c r="D737" s="173"/>
      <c r="E737" s="173"/>
      <c r="F737" s="173"/>
      <c r="G737" s="173"/>
      <c r="H737" s="173"/>
      <c r="I737" s="134"/>
      <c r="K737" s="134"/>
      <c r="L737" s="136"/>
    </row>
    <row r="738" spans="1:14" ht="15" customHeight="1">
      <c r="A738" s="130"/>
      <c r="B738" s="184" t="s">
        <v>50</v>
      </c>
      <c r="C738" s="168" t="str">
        <f>IF(COUNTIF(C725:C735,"×")=0,"",COUNTIF(C725:C735,"×"))</f>
        <v/>
      </c>
      <c r="D738" s="173"/>
      <c r="E738" s="173"/>
      <c r="F738" s="173"/>
      <c r="G738" s="173"/>
      <c r="H738" s="173"/>
      <c r="I738" s="134"/>
      <c r="K738" s="134"/>
      <c r="L738" s="136"/>
    </row>
    <row r="739" spans="1:14" ht="15" customHeight="1">
      <c r="A739" s="130"/>
      <c r="B739" s="184" t="s">
        <v>51</v>
      </c>
      <c r="C739" s="236"/>
      <c r="D739" s="221"/>
      <c r="E739" s="173"/>
      <c r="F739" s="173"/>
      <c r="I739" s="134"/>
      <c r="K739" s="134"/>
      <c r="L739" s="136"/>
    </row>
    <row r="740" spans="1:14" ht="15" customHeight="1" thickBot="1">
      <c r="A740" s="130"/>
      <c r="B740" s="133"/>
      <c r="C740" s="168"/>
      <c r="F740" s="173"/>
      <c r="G740" s="154"/>
      <c r="I740" s="134"/>
      <c r="K740" s="134"/>
      <c r="L740" s="136"/>
    </row>
    <row r="741" spans="1:14" ht="15" customHeight="1" thickTop="1">
      <c r="A741" s="130"/>
      <c r="B741" s="187" t="s">
        <v>52</v>
      </c>
      <c r="C741" s="145" t="str">
        <f>C737</f>
        <v/>
      </c>
      <c r="D741" s="369" t="s">
        <v>1111</v>
      </c>
      <c r="E741" s="370"/>
      <c r="F741" s="370"/>
      <c r="G741" s="543"/>
      <c r="I741" s="134"/>
      <c r="K741" s="134"/>
      <c r="L741" s="136"/>
    </row>
    <row r="742" spans="1:14" ht="15" customHeight="1">
      <c r="A742" s="130"/>
      <c r="B742" s="187" t="s">
        <v>53</v>
      </c>
      <c r="C742" s="145" t="str">
        <f>IF(SUM(C737:C738)=0,"",SUM(C737:C738))</f>
        <v/>
      </c>
      <c r="D742" s="364" t="s">
        <v>1118</v>
      </c>
      <c r="E742" s="9"/>
      <c r="F742" s="9"/>
      <c r="G742" s="543"/>
      <c r="I742" s="134"/>
      <c r="K742" s="134"/>
      <c r="L742" s="136"/>
    </row>
    <row r="743" spans="1:14" ht="15" customHeight="1">
      <c r="A743" s="130"/>
      <c r="B743" s="187" t="s">
        <v>54</v>
      </c>
      <c r="C743" s="152" t="str">
        <f>IF(ISERROR(C741/C742)=TRUE,"",ROUNDDOWN(C741/C742,2))</f>
        <v/>
      </c>
      <c r="D743" s="364" t="s">
        <v>1108</v>
      </c>
      <c r="E743" s="9"/>
      <c r="F743" s="9"/>
      <c r="G743" s="148"/>
      <c r="I743" s="134"/>
      <c r="K743" s="134"/>
      <c r="L743" s="136"/>
    </row>
    <row r="744" spans="1:14" ht="15" customHeight="1" thickBot="1">
      <c r="A744" s="130"/>
      <c r="B744" s="187"/>
      <c r="C744" s="247" t="str">
        <f>IF(C743="","",IF(C742&lt;=2,"c",IF(C743&lt;0.6,"c",IF(C743&lt;0.75,"b",IF(C743&lt;0.9,"a'",IF(C743&gt;=0.9,"a",""))))))</f>
        <v/>
      </c>
      <c r="D744" s="373" t="s">
        <v>1119</v>
      </c>
      <c r="E744" s="374"/>
      <c r="F744" s="374"/>
      <c r="G744" s="149"/>
      <c r="I744" s="134"/>
      <c r="K744" s="134"/>
      <c r="L744" s="136"/>
    </row>
    <row r="745" spans="1:14" ht="15" customHeight="1" thickTop="1">
      <c r="A745" s="130"/>
      <c r="B745" s="187"/>
      <c r="C745" s="243"/>
      <c r="D745" s="501"/>
      <c r="E745" s="501"/>
      <c r="F745" s="501"/>
      <c r="G745" s="501"/>
      <c r="I745" s="134"/>
      <c r="K745" s="134"/>
      <c r="L745" s="136"/>
    </row>
    <row r="746" spans="1:14" ht="15" customHeight="1">
      <c r="A746" s="130"/>
      <c r="B746" s="144" t="s">
        <v>18</v>
      </c>
      <c r="C746" s="244" t="str">
        <f>IF(OR(K725="○"),"e",IF(OR(I725="○"),"d",IF(OR(I744="d"),"d",N748)))</f>
        <v/>
      </c>
      <c r="D746" s="501" t="s">
        <v>609</v>
      </c>
      <c r="E746" s="173"/>
      <c r="F746" s="173"/>
      <c r="I746" s="134"/>
      <c r="K746" s="134"/>
      <c r="L746" s="136"/>
    </row>
    <row r="747" spans="1:14" ht="15" customHeight="1" thickBot="1">
      <c r="A747" s="170"/>
      <c r="B747" s="171"/>
      <c r="C747" s="161"/>
      <c r="D747" s="157"/>
      <c r="E747" s="158"/>
      <c r="F747" s="158"/>
      <c r="G747" s="158"/>
      <c r="H747" s="158"/>
      <c r="I747" s="159"/>
      <c r="J747" s="158"/>
      <c r="K747" s="159"/>
      <c r="L747" s="161"/>
    </row>
    <row r="748" spans="1:14" ht="15" customHeight="1">
      <c r="A748" s="219"/>
      <c r="N748" s="525" t="str">
        <f>IF(AND(I731="○",C742&lt;=2),"c",IF(AND(I732="○",C742&lt;=2),"c",IF(AND(I733="○",C742&lt;=2),"c",IF(AND(I734="○",C742&lt;=2),"c",IF(AND(I731="○",C744="a"),"a",IF(AND(I732="○",C744="a"),"a'",IF(AND(I733="○",C744="a"),"b",IF(AND(I734="○",C744="a"),"b",IF(AND(I731="○",C744="a'"),"a'",IF(AND(I732="○",C744="a'"),"b",IF(AND(I733="○",C744="a'"),"b'",IF(AND(I734="○",C744="a'"),"b'",IF(AND(I731="○",C744="b"),"b",IF(AND(I732="○",C744="b"),"b'",IF(AND(I733="○",C744="b"),"c",IF(AND(I734="○",C744="b"),"c",IF(AND(I731="○",C744="c"),"b'",IF(AND(I732="○",C744="c"),"c",IF(AND(I733="○",C744="c"),"c",IF(AND(I734="○",C744="c"),"c",""))))))))))))))))))))</f>
        <v/>
      </c>
    </row>
    <row r="749" spans="1:14" ht="15" customHeight="1" thickBot="1">
      <c r="A749" s="9" t="s">
        <v>1643</v>
      </c>
    </row>
    <row r="750" spans="1:14" ht="15" customHeight="1">
      <c r="A750" s="1696" t="s">
        <v>1647</v>
      </c>
      <c r="B750" s="1698" t="s">
        <v>568</v>
      </c>
      <c r="C750" s="1469" t="s">
        <v>42</v>
      </c>
      <c r="D750" s="473" t="s">
        <v>67</v>
      </c>
      <c r="E750" s="474" t="s">
        <v>351</v>
      </c>
      <c r="F750" s="475" t="s">
        <v>70</v>
      </c>
      <c r="G750" s="475" t="s">
        <v>353</v>
      </c>
      <c r="H750" s="476" t="s">
        <v>39</v>
      </c>
      <c r="I750" s="1629" t="s">
        <v>25</v>
      </c>
      <c r="J750" s="1630"/>
    </row>
    <row r="751" spans="1:14" ht="15" customHeight="1">
      <c r="A751" s="1697"/>
      <c r="B751" s="1699"/>
      <c r="C751" s="1470"/>
      <c r="D751" s="436" t="s">
        <v>354</v>
      </c>
      <c r="E751" s="477" t="s">
        <v>355</v>
      </c>
      <c r="F751" s="478" t="s">
        <v>356</v>
      </c>
      <c r="G751" s="478" t="s">
        <v>357</v>
      </c>
      <c r="H751" s="479" t="s">
        <v>358</v>
      </c>
      <c r="I751" s="1627" t="s">
        <v>361</v>
      </c>
      <c r="J751" s="1628"/>
    </row>
    <row r="752" spans="1:14" ht="15" customHeight="1" thickBot="1">
      <c r="A752" s="1646" t="s">
        <v>1651</v>
      </c>
      <c r="B752" s="1694" t="s">
        <v>101</v>
      </c>
      <c r="C752" s="167"/>
      <c r="D752" s="469" t="s">
        <v>359</v>
      </c>
      <c r="G752" s="182"/>
      <c r="H752" s="182"/>
      <c r="I752" s="182"/>
      <c r="J752" s="166"/>
    </row>
    <row r="753" spans="1:11" ht="15" customHeight="1" thickTop="1">
      <c r="A753" s="1647"/>
      <c r="B753" s="1496"/>
      <c r="C753" s="138"/>
      <c r="D753" s="1462" t="s">
        <v>773</v>
      </c>
      <c r="E753" s="1463"/>
      <c r="F753" s="495"/>
      <c r="G753" s="467"/>
      <c r="H753" s="333" t="s">
        <v>255</v>
      </c>
      <c r="I753" s="499"/>
      <c r="J753" s="500"/>
      <c r="K753" s="205"/>
    </row>
    <row r="754" spans="1:11" ht="15" customHeight="1">
      <c r="A754" s="1647"/>
      <c r="B754" s="1496"/>
      <c r="C754" s="138"/>
      <c r="D754" s="1462" t="s">
        <v>774</v>
      </c>
      <c r="E754" s="1463"/>
      <c r="F754" s="495"/>
      <c r="G754" s="467"/>
      <c r="H754" s="508" t="s">
        <v>1035</v>
      </c>
      <c r="I754" s="501"/>
      <c r="J754" s="509"/>
      <c r="K754" s="205"/>
    </row>
    <row r="755" spans="1:11" ht="15" customHeight="1">
      <c r="A755" s="514" t="s">
        <v>180</v>
      </c>
      <c r="B755" s="133"/>
      <c r="C755" s="138"/>
      <c r="D755" s="1462" t="s">
        <v>775</v>
      </c>
      <c r="E755" s="1463"/>
      <c r="F755" s="495"/>
      <c r="G755" s="467"/>
      <c r="H755" s="508" t="s">
        <v>616</v>
      </c>
      <c r="I755" s="501"/>
      <c r="J755" s="509"/>
      <c r="K755" s="205"/>
    </row>
    <row r="756" spans="1:11" ht="15" customHeight="1">
      <c r="A756" s="514"/>
      <c r="B756" s="221"/>
      <c r="C756" s="138"/>
      <c r="D756" s="1462" t="s">
        <v>1216</v>
      </c>
      <c r="E756" s="1463"/>
      <c r="F756" s="1463"/>
      <c r="G756" s="467"/>
      <c r="H756" s="508" t="s">
        <v>617</v>
      </c>
      <c r="I756" s="501"/>
      <c r="J756" s="509"/>
      <c r="K756" s="205"/>
    </row>
    <row r="757" spans="1:11" ht="15" customHeight="1">
      <c r="A757" s="514"/>
      <c r="B757" s="221"/>
      <c r="C757" s="138"/>
      <c r="D757" s="1462" t="s">
        <v>629</v>
      </c>
      <c r="E757" s="1463"/>
      <c r="F757" s="1463"/>
      <c r="G757" s="1652"/>
      <c r="H757" s="508" t="s">
        <v>618</v>
      </c>
      <c r="I757" s="501"/>
      <c r="J757" s="509"/>
    </row>
    <row r="758" spans="1:11" ht="15" customHeight="1">
      <c r="A758" s="514"/>
      <c r="B758" s="221"/>
      <c r="C758" s="138"/>
      <c r="D758" s="1462" t="s">
        <v>1090</v>
      </c>
      <c r="E758" s="1463"/>
      <c r="F758" s="1463"/>
      <c r="G758" s="1652"/>
      <c r="H758" s="508" t="s">
        <v>619</v>
      </c>
      <c r="I758" s="501"/>
      <c r="J758" s="509"/>
    </row>
    <row r="759" spans="1:11" ht="15" customHeight="1" thickBot="1">
      <c r="A759" s="514"/>
      <c r="B759" s="186"/>
      <c r="C759" s="167"/>
      <c r="D759" s="1658"/>
      <c r="E759" s="1659"/>
      <c r="F759" s="306"/>
      <c r="G759" s="504"/>
      <c r="H759" s="334" t="s">
        <v>620</v>
      </c>
      <c r="I759" s="510"/>
      <c r="J759" s="511"/>
    </row>
    <row r="760" spans="1:11" ht="15" customHeight="1" thickTop="1">
      <c r="A760" s="514"/>
      <c r="B760" s="184" t="s">
        <v>49</v>
      </c>
      <c r="C760" s="145" t="str">
        <f>IF(AND(C761="",COUNTIF(C753:C758,"○")=0),"",COUNTIF(C753:C758,"○"))</f>
        <v/>
      </c>
      <c r="D760" s="221"/>
      <c r="E760" s="173"/>
      <c r="F760" s="173"/>
      <c r="J760" s="136"/>
    </row>
    <row r="761" spans="1:11" ht="15" customHeight="1">
      <c r="A761" s="130"/>
      <c r="B761" s="184" t="s">
        <v>50</v>
      </c>
      <c r="C761" s="145" t="str">
        <f>IF(COUNTIF(C753:C758,"×")=0,"",COUNTIF(C753:C758,"×"))</f>
        <v/>
      </c>
      <c r="D761" s="221"/>
      <c r="E761" s="173"/>
      <c r="F761" s="173"/>
      <c r="J761" s="136"/>
    </row>
    <row r="762" spans="1:11" ht="15" customHeight="1">
      <c r="A762" s="130"/>
      <c r="B762" s="184" t="s">
        <v>51</v>
      </c>
      <c r="C762" s="201"/>
      <c r="D762" s="221"/>
      <c r="E762" s="173"/>
      <c r="F762" s="173"/>
      <c r="J762" s="136"/>
    </row>
    <row r="763" spans="1:11" ht="15" customHeight="1">
      <c r="A763" s="130"/>
      <c r="B763" s="133"/>
      <c r="C763" s="145"/>
      <c r="D763" s="221"/>
      <c r="E763" s="173"/>
      <c r="F763" s="173"/>
      <c r="J763" s="136"/>
    </row>
    <row r="764" spans="1:11" ht="15" customHeight="1">
      <c r="A764" s="130"/>
      <c r="B764" s="187" t="s">
        <v>52</v>
      </c>
      <c r="C764" s="145" t="str">
        <f>C760</f>
        <v/>
      </c>
      <c r="D764" s="221"/>
      <c r="E764" s="173"/>
      <c r="F764" s="173"/>
      <c r="J764" s="136"/>
    </row>
    <row r="765" spans="1:11" ht="15" customHeight="1">
      <c r="A765" s="130"/>
      <c r="B765" s="187" t="s">
        <v>53</v>
      </c>
      <c r="C765" s="145" t="str">
        <f>IF(SUM(C760:C761)=0,"",SUM(C760:C761))</f>
        <v/>
      </c>
      <c r="D765" s="221"/>
      <c r="E765" s="173"/>
      <c r="F765" s="173"/>
      <c r="J765" s="136"/>
    </row>
    <row r="766" spans="1:11" ht="15" customHeight="1">
      <c r="A766" s="130"/>
      <c r="B766" s="187" t="s">
        <v>54</v>
      </c>
      <c r="C766" s="152" t="str">
        <f>IF(ISERROR(C764/C765)=TRUE,"",ROUNDDOWN(C764/C765,2))</f>
        <v/>
      </c>
      <c r="D766" s="246"/>
      <c r="E766" s="245"/>
      <c r="F766" s="245"/>
      <c r="J766" s="136"/>
    </row>
    <row r="767" spans="1:11" ht="15" customHeight="1">
      <c r="A767" s="130"/>
      <c r="B767" s="187" t="s">
        <v>18</v>
      </c>
      <c r="C767" s="153" t="str">
        <f>IF(C766="","",IF(C766&lt;=0.1,"d",IF(C766&lt;=0.25,"c",IF(C766&lt;=0.45,"b'",IF(C766&lt;=0.65,"b",IF(C766&lt;=0.8,"a'",IF(C766&gt;0.8,"a","")))))))</f>
        <v/>
      </c>
      <c r="D767" s="221"/>
      <c r="E767" s="173"/>
      <c r="F767" s="173"/>
      <c r="G767" s="173"/>
      <c r="J767" s="136"/>
    </row>
    <row r="768" spans="1:11" ht="15" customHeight="1" thickBot="1">
      <c r="A768" s="170"/>
      <c r="B768" s="171"/>
      <c r="C768" s="161"/>
      <c r="D768" s="157"/>
      <c r="E768" s="158"/>
      <c r="F768" s="158"/>
      <c r="G768" s="158"/>
      <c r="H768" s="158"/>
      <c r="I768" s="158"/>
      <c r="J768" s="161"/>
    </row>
    <row r="769" spans="1:12" ht="17.25">
      <c r="A769" s="119" t="s">
        <v>1246</v>
      </c>
      <c r="D769" s="1477" t="s">
        <v>1674</v>
      </c>
      <c r="E769" s="1477"/>
      <c r="F769" s="1477"/>
      <c r="G769" s="1477"/>
      <c r="H769" s="1477"/>
      <c r="I769" s="512"/>
    </row>
    <row r="770" spans="1:12" ht="15" customHeight="1" thickBot="1">
      <c r="A770" s="9" t="s">
        <v>1643</v>
      </c>
      <c r="J770" s="174"/>
      <c r="L770" s="443" t="s">
        <v>684</v>
      </c>
    </row>
    <row r="771" spans="1:12" s="9" customFormat="1" ht="15" customHeight="1">
      <c r="A771" s="614" t="s">
        <v>185</v>
      </c>
      <c r="B771" s="573" t="s">
        <v>568</v>
      </c>
      <c r="C771" s="1469" t="s">
        <v>42</v>
      </c>
      <c r="D771" s="615" t="s">
        <v>67</v>
      </c>
      <c r="E771" s="607" t="s">
        <v>351</v>
      </c>
      <c r="F771" s="460" t="s">
        <v>70</v>
      </c>
      <c r="G771" s="460" t="s">
        <v>353</v>
      </c>
      <c r="H771" s="616" t="s">
        <v>39</v>
      </c>
      <c r="I771" s="1604" t="s">
        <v>42</v>
      </c>
      <c r="J771" s="385" t="s">
        <v>25</v>
      </c>
      <c r="K771" s="1609" t="s">
        <v>42</v>
      </c>
      <c r="L771" s="386" t="s">
        <v>73</v>
      </c>
    </row>
    <row r="772" spans="1:12" ht="42.75" customHeight="1">
      <c r="A772" s="1647" t="s">
        <v>569</v>
      </c>
      <c r="B772" s="1694" t="s">
        <v>1217</v>
      </c>
      <c r="C772" s="1470"/>
      <c r="D772" s="1655" t="s">
        <v>570</v>
      </c>
      <c r="E772" s="1656"/>
      <c r="F772" s="1656"/>
      <c r="G772" s="1656"/>
      <c r="H772" s="1657"/>
      <c r="I772" s="1605"/>
      <c r="J772" s="235"/>
      <c r="K772" s="1610"/>
      <c r="L772" s="248"/>
    </row>
    <row r="773" spans="1:12" s="9" customFormat="1" ht="15" customHeight="1">
      <c r="A773" s="1647"/>
      <c r="B773" s="1496"/>
      <c r="C773" s="359"/>
      <c r="D773" s="357" t="s">
        <v>359</v>
      </c>
      <c r="I773" s="437"/>
      <c r="K773" s="437"/>
      <c r="L773" s="417"/>
    </row>
    <row r="774" spans="1:12" s="9" customFormat="1" ht="15" customHeight="1">
      <c r="A774" s="625"/>
      <c r="B774" s="1496"/>
      <c r="C774" s="545"/>
      <c r="D774" s="1473" t="s">
        <v>1276</v>
      </c>
      <c r="E774" s="1474"/>
      <c r="F774" s="1474"/>
      <c r="G774" s="1474"/>
      <c r="H774" s="1474"/>
      <c r="I774" s="430"/>
      <c r="J774" s="1763" t="s">
        <v>621</v>
      </c>
      <c r="K774" s="430"/>
      <c r="L774" s="1485" t="s">
        <v>571</v>
      </c>
    </row>
    <row r="775" spans="1:12" s="9" customFormat="1" ht="15" customHeight="1">
      <c r="A775" s="429"/>
      <c r="B775" s="394"/>
      <c r="C775" s="138"/>
      <c r="D775" s="1460" t="s">
        <v>1454</v>
      </c>
      <c r="E775" s="1461"/>
      <c r="F775" s="1461"/>
      <c r="G775" s="1461"/>
      <c r="H775" s="1487"/>
      <c r="I775" s="431"/>
      <c r="J775" s="1763"/>
      <c r="K775" s="431"/>
      <c r="L775" s="1485"/>
    </row>
    <row r="776" spans="1:12" s="9" customFormat="1" ht="15" customHeight="1">
      <c r="A776" s="426"/>
      <c r="B776" s="391"/>
      <c r="C776" s="138"/>
      <c r="D776" s="1504" t="s">
        <v>1455</v>
      </c>
      <c r="E776" s="1505"/>
      <c r="F776" s="1505"/>
      <c r="G776" s="1505"/>
      <c r="H776" s="1506"/>
      <c r="I776" s="431"/>
      <c r="J776" s="1763"/>
      <c r="K776" s="431"/>
      <c r="L776" s="1485"/>
    </row>
    <row r="777" spans="1:12" s="9" customFormat="1" ht="15" customHeight="1">
      <c r="A777" s="426"/>
      <c r="B777" s="391"/>
      <c r="C777" s="138"/>
      <c r="D777" s="1462" t="s">
        <v>1277</v>
      </c>
      <c r="E777" s="1463"/>
      <c r="F777" s="1463"/>
      <c r="G777" s="1463"/>
      <c r="H777" s="1484"/>
      <c r="I777" s="192"/>
      <c r="J777" s="1763"/>
      <c r="K777" s="431"/>
      <c r="L777" s="1485"/>
    </row>
    <row r="778" spans="1:12" s="9" customFormat="1" ht="15" customHeight="1" thickBot="1">
      <c r="A778" s="426"/>
      <c r="B778" s="391"/>
      <c r="C778" s="138"/>
      <c r="D778" s="1462" t="s">
        <v>1278</v>
      </c>
      <c r="E778" s="1463"/>
      <c r="F778" s="1463"/>
      <c r="G778" s="1463"/>
      <c r="H778" s="1484"/>
      <c r="I778" s="283"/>
      <c r="J778" s="1764"/>
      <c r="K778" s="396"/>
      <c r="L778" s="1485"/>
    </row>
    <row r="779" spans="1:12" s="9" customFormat="1" ht="15" customHeight="1" thickTop="1">
      <c r="A779" s="426"/>
      <c r="B779" s="391"/>
      <c r="C779" s="138"/>
      <c r="D779" s="1462" t="s">
        <v>1279</v>
      </c>
      <c r="E779" s="1463"/>
      <c r="F779" s="1463"/>
      <c r="G779" s="1463"/>
      <c r="H779" s="1484"/>
      <c r="I779" s="1565" t="s">
        <v>584</v>
      </c>
      <c r="J779" s="1567"/>
      <c r="K779" s="396"/>
      <c r="L779" s="600"/>
    </row>
    <row r="780" spans="1:12" s="9" customFormat="1" ht="15" customHeight="1">
      <c r="A780" s="426"/>
      <c r="B780" s="391"/>
      <c r="C780" s="138"/>
      <c r="D780" s="1462" t="s">
        <v>1280</v>
      </c>
      <c r="E780" s="1463"/>
      <c r="F780" s="1463"/>
      <c r="G780" s="1463"/>
      <c r="H780" s="1484"/>
      <c r="I780" s="575"/>
      <c r="J780" s="365" t="s">
        <v>585</v>
      </c>
      <c r="K780" s="396"/>
      <c r="L780" s="600"/>
    </row>
    <row r="781" spans="1:12" s="9" customFormat="1" ht="15" customHeight="1">
      <c r="A781" s="426"/>
      <c r="B781" s="391"/>
      <c r="C781" s="138"/>
      <c r="D781" s="1462" t="s">
        <v>1456</v>
      </c>
      <c r="E781" s="1463"/>
      <c r="F781" s="1463"/>
      <c r="G781" s="1463"/>
      <c r="H781" s="1484"/>
      <c r="I781" s="575"/>
      <c r="J781" s="365" t="s">
        <v>587</v>
      </c>
      <c r="K781" s="396"/>
      <c r="L781" s="600"/>
    </row>
    <row r="782" spans="1:12" s="9" customFormat="1" ht="15" customHeight="1">
      <c r="A782" s="426"/>
      <c r="B782" s="391"/>
      <c r="C782" s="138"/>
      <c r="D782" s="1466" t="s">
        <v>679</v>
      </c>
      <c r="E782" s="1467"/>
      <c r="F782" s="1467"/>
      <c r="G782" s="1467"/>
      <c r="H782" s="1468"/>
      <c r="I782" s="575"/>
      <c r="J782" s="365" t="s">
        <v>589</v>
      </c>
      <c r="K782" s="396"/>
      <c r="L782" s="600"/>
    </row>
    <row r="783" spans="1:12" s="9" customFormat="1" ht="15" customHeight="1" thickBot="1">
      <c r="A783" s="426"/>
      <c r="B783" s="391"/>
      <c r="C783" s="546"/>
      <c r="D783" s="1754" t="s">
        <v>1281</v>
      </c>
      <c r="E783" s="1755"/>
      <c r="F783" s="1755"/>
      <c r="G783" s="1755"/>
      <c r="H783" s="1756"/>
      <c r="I783" s="577"/>
      <c r="J783" s="367" t="s">
        <v>591</v>
      </c>
      <c r="K783" s="396"/>
      <c r="L783" s="417"/>
    </row>
    <row r="784" spans="1:12" s="9" customFormat="1" ht="15" customHeight="1" thickTop="1">
      <c r="A784" s="426"/>
      <c r="B784" s="358"/>
      <c r="C784" s="138"/>
      <c r="D784" s="1504" t="s">
        <v>1457</v>
      </c>
      <c r="E784" s="1505"/>
      <c r="F784" s="1505"/>
      <c r="G784" s="1505"/>
      <c r="H784" s="1506"/>
      <c r="I784" s="396"/>
      <c r="K784" s="396"/>
      <c r="L784" s="417"/>
    </row>
    <row r="785" spans="1:12" s="9" customFormat="1" ht="15" customHeight="1">
      <c r="A785" s="426"/>
      <c r="B785" s="358"/>
      <c r="C785" s="138"/>
      <c r="D785" s="1504" t="s">
        <v>1444</v>
      </c>
      <c r="E785" s="1505"/>
      <c r="F785" s="1505"/>
      <c r="G785" s="1505"/>
      <c r="H785" s="1506"/>
      <c r="I785" s="396"/>
      <c r="K785" s="396"/>
      <c r="L785" s="417"/>
    </row>
    <row r="786" spans="1:12" s="9" customFormat="1" ht="15" customHeight="1">
      <c r="A786" s="426"/>
      <c r="B786" s="358"/>
      <c r="C786" s="138"/>
      <c r="D786" s="1504" t="s">
        <v>1445</v>
      </c>
      <c r="E786" s="1505"/>
      <c r="F786" s="1505"/>
      <c r="G786" s="1505"/>
      <c r="H786" s="1506"/>
      <c r="I786" s="396"/>
      <c r="K786" s="396"/>
      <c r="L786" s="417"/>
    </row>
    <row r="787" spans="1:12" s="9" customFormat="1" ht="15" customHeight="1">
      <c r="A787" s="426"/>
      <c r="B787" s="358"/>
      <c r="C787" s="138"/>
      <c r="D787" s="1504" t="s">
        <v>1446</v>
      </c>
      <c r="E787" s="1505"/>
      <c r="F787" s="1505"/>
      <c r="G787" s="1505"/>
      <c r="H787" s="1506"/>
      <c r="I787" s="396"/>
      <c r="K787" s="396"/>
      <c r="L787" s="417"/>
    </row>
    <row r="788" spans="1:12" s="9" customFormat="1" ht="15" customHeight="1">
      <c r="A788" s="426"/>
      <c r="B788" s="358"/>
      <c r="C788" s="138"/>
      <c r="D788" s="1635" t="s">
        <v>1447</v>
      </c>
      <c r="E788" s="1636"/>
      <c r="F788" s="1636"/>
      <c r="G788" s="1636"/>
      <c r="H788" s="1753"/>
      <c r="I788" s="396"/>
      <c r="K788" s="396"/>
      <c r="L788" s="417"/>
    </row>
    <row r="789" spans="1:12" s="9" customFormat="1" ht="15" customHeight="1">
      <c r="A789" s="426"/>
      <c r="B789" s="358"/>
      <c r="C789" s="546"/>
      <c r="D789" s="1754" t="s">
        <v>1450</v>
      </c>
      <c r="E789" s="1755"/>
      <c r="F789" s="1755"/>
      <c r="G789" s="1755"/>
      <c r="H789" s="1756"/>
      <c r="I789" s="396"/>
      <c r="K789" s="396"/>
      <c r="L789" s="417"/>
    </row>
    <row r="790" spans="1:12" s="9" customFormat="1" ht="15" customHeight="1">
      <c r="A790" s="426"/>
      <c r="B790" s="358"/>
      <c r="C790" s="138"/>
      <c r="D790" s="1504" t="s">
        <v>1448</v>
      </c>
      <c r="E790" s="1505"/>
      <c r="F790" s="1505"/>
      <c r="G790" s="1505"/>
      <c r="H790" s="1506"/>
      <c r="I790" s="396"/>
      <c r="K790" s="396"/>
      <c r="L790" s="417"/>
    </row>
    <row r="791" spans="1:12" s="9" customFormat="1" ht="15" customHeight="1">
      <c r="A791" s="426"/>
      <c r="B791" s="358"/>
      <c r="C791" s="138"/>
      <c r="D791" s="1504" t="s">
        <v>1451</v>
      </c>
      <c r="E791" s="1505"/>
      <c r="F791" s="1505"/>
      <c r="G791" s="1505"/>
      <c r="H791" s="1506"/>
      <c r="I791" s="396"/>
      <c r="K791" s="396"/>
      <c r="L791" s="417"/>
    </row>
    <row r="792" spans="1:12" s="9" customFormat="1" ht="15" customHeight="1">
      <c r="A792" s="426"/>
      <c r="B792" s="358"/>
      <c r="C792" s="138"/>
      <c r="D792" s="1504" t="s">
        <v>1452</v>
      </c>
      <c r="E792" s="1505"/>
      <c r="F792" s="1505"/>
      <c r="G792" s="1505"/>
      <c r="H792" s="1506"/>
      <c r="I792" s="396"/>
      <c r="K792" s="396"/>
      <c r="L792" s="417"/>
    </row>
    <row r="793" spans="1:12" s="9" customFormat="1" ht="15" customHeight="1">
      <c r="A793" s="426"/>
      <c r="B793" s="358"/>
      <c r="C793" s="138"/>
      <c r="D793" s="1504" t="s">
        <v>1453</v>
      </c>
      <c r="E793" s="1505"/>
      <c r="F793" s="1505"/>
      <c r="G793" s="1505"/>
      <c r="H793" s="1506"/>
      <c r="I793" s="396"/>
      <c r="K793" s="396"/>
      <c r="L793" s="417"/>
    </row>
    <row r="794" spans="1:12" s="9" customFormat="1" ht="15" customHeight="1">
      <c r="A794" s="426"/>
      <c r="B794" s="358"/>
      <c r="C794" s="138"/>
      <c r="D794" s="1635" t="s">
        <v>1449</v>
      </c>
      <c r="E794" s="1636"/>
      <c r="F794" s="1636"/>
      <c r="G794" s="1636"/>
      <c r="H794" s="1753"/>
      <c r="I794" s="396"/>
      <c r="K794" s="396"/>
      <c r="L794" s="417"/>
    </row>
    <row r="795" spans="1:12" s="9" customFormat="1" ht="15" customHeight="1">
      <c r="A795" s="426"/>
      <c r="B795" s="358"/>
      <c r="C795" s="359"/>
      <c r="D795" s="402"/>
      <c r="E795" s="402"/>
      <c r="F795" s="402"/>
      <c r="G795" s="402"/>
      <c r="H795" s="402"/>
      <c r="I795" s="396"/>
      <c r="K795" s="396"/>
      <c r="L795" s="417"/>
    </row>
    <row r="796" spans="1:12" s="9" customFormat="1" ht="15" customHeight="1">
      <c r="A796" s="426"/>
      <c r="B796" s="381" t="s">
        <v>49</v>
      </c>
      <c r="C796" s="356" t="str">
        <f>IF(AND(C797="",COUNTIF(C775:C794,"○")=0),"",COUNTIF(C775:C794,"○"))</f>
        <v/>
      </c>
      <c r="D796" s="402"/>
      <c r="E796" s="402"/>
      <c r="F796" s="402"/>
      <c r="G796" s="402"/>
      <c r="H796" s="402"/>
      <c r="I796" s="396"/>
      <c r="K796" s="396"/>
      <c r="L796" s="417"/>
    </row>
    <row r="797" spans="1:12" s="9" customFormat="1" ht="15" customHeight="1">
      <c r="A797" s="426"/>
      <c r="B797" s="381" t="s">
        <v>50</v>
      </c>
      <c r="C797" s="356" t="str">
        <f>IF(COUNTIF(C775:C794,"×")=0,"",COUNTIF(C775:C794,"×"))</f>
        <v/>
      </c>
      <c r="D797" s="402"/>
      <c r="E797" s="402"/>
      <c r="F797" s="402"/>
      <c r="G797" s="402"/>
      <c r="H797" s="402"/>
      <c r="I797" s="396"/>
      <c r="K797" s="396"/>
      <c r="L797" s="417"/>
    </row>
    <row r="798" spans="1:12" s="9" customFormat="1" ht="15" customHeight="1">
      <c r="A798" s="426"/>
      <c r="B798" s="381" t="s">
        <v>51</v>
      </c>
      <c r="C798" s="619"/>
      <c r="D798" s="378"/>
      <c r="E798" s="402"/>
      <c r="F798" s="402"/>
      <c r="I798" s="396"/>
      <c r="K798" s="396"/>
      <c r="L798" s="417"/>
    </row>
    <row r="799" spans="1:12" s="9" customFormat="1" ht="15" customHeight="1" thickBot="1">
      <c r="A799" s="426"/>
      <c r="B799" s="358"/>
      <c r="C799" s="356"/>
      <c r="F799" s="402"/>
      <c r="G799" s="374"/>
      <c r="I799" s="396"/>
      <c r="K799" s="396"/>
      <c r="L799" s="417"/>
    </row>
    <row r="800" spans="1:12" s="9" customFormat="1" ht="15" customHeight="1" thickTop="1">
      <c r="A800" s="426"/>
      <c r="B800" s="382" t="s">
        <v>52</v>
      </c>
      <c r="C800" s="363" t="str">
        <f>C796</f>
        <v/>
      </c>
      <c r="D800" s="369" t="s">
        <v>1111</v>
      </c>
      <c r="E800" s="370"/>
      <c r="F800" s="370"/>
      <c r="G800" s="613"/>
      <c r="I800" s="396"/>
      <c r="K800" s="396"/>
      <c r="L800" s="417"/>
    </row>
    <row r="801" spans="1:18" s="9" customFormat="1" ht="15" customHeight="1">
      <c r="A801" s="426"/>
      <c r="B801" s="382" t="s">
        <v>53</v>
      </c>
      <c r="C801" s="363" t="str">
        <f>IF(SUM(C796:C797)=0,"",SUM(C796:C797))</f>
        <v/>
      </c>
      <c r="D801" s="364" t="s">
        <v>1118</v>
      </c>
      <c r="G801" s="613"/>
      <c r="I801" s="396"/>
      <c r="K801" s="396"/>
      <c r="L801" s="417"/>
    </row>
    <row r="802" spans="1:18" s="9" customFormat="1" ht="15" customHeight="1">
      <c r="A802" s="426"/>
      <c r="B802" s="382" t="s">
        <v>54</v>
      </c>
      <c r="C802" s="371" t="str">
        <f>IF(ISERROR(C800/C801)=TRUE,"",ROUNDDOWN(C800/C801,2))</f>
        <v/>
      </c>
      <c r="D802" s="364" t="s">
        <v>1108</v>
      </c>
      <c r="G802" s="365"/>
      <c r="I802" s="396"/>
      <c r="K802" s="396"/>
      <c r="L802" s="417"/>
    </row>
    <row r="803" spans="1:18" s="9" customFormat="1" ht="15" customHeight="1" thickBot="1">
      <c r="A803" s="426"/>
      <c r="B803" s="382"/>
      <c r="C803" s="630" t="str">
        <f>IF(C802="","",IF(C801&lt;=2,"c",IF(C802&lt;0.6,"c",IF(C802&lt;0.75,"b",IF(C802&lt;0.9,"a'",IF(C802&gt;=0.9,"a",""))))))</f>
        <v/>
      </c>
      <c r="D803" s="373" t="s">
        <v>1119</v>
      </c>
      <c r="E803" s="374"/>
      <c r="F803" s="374"/>
      <c r="G803" s="367"/>
      <c r="I803" s="396"/>
      <c r="K803" s="396"/>
      <c r="L803" s="417"/>
    </row>
    <row r="804" spans="1:18" s="9" customFormat="1" ht="15" customHeight="1" thickTop="1">
      <c r="A804" s="426"/>
      <c r="B804" s="382"/>
      <c r="C804" s="414"/>
      <c r="D804" s="403"/>
      <c r="E804" s="403"/>
      <c r="F804" s="403"/>
      <c r="G804" s="403"/>
      <c r="I804" s="396"/>
      <c r="K804" s="396"/>
      <c r="L804" s="417"/>
    </row>
    <row r="805" spans="1:18" s="9" customFormat="1" ht="15" customHeight="1">
      <c r="A805" s="426"/>
      <c r="B805" s="399" t="s">
        <v>18</v>
      </c>
      <c r="C805" s="631" t="str">
        <f>IF(OR(K774="○"),"e",IF(OR(I774="○"),"d",IF(OR(I803="d"),"d",N807)))</f>
        <v/>
      </c>
      <c r="D805" s="403" t="s">
        <v>609</v>
      </c>
      <c r="E805" s="402"/>
      <c r="F805" s="402"/>
      <c r="I805" s="396"/>
      <c r="K805" s="396"/>
      <c r="L805" s="417"/>
    </row>
    <row r="806" spans="1:18" s="9" customFormat="1" ht="15" customHeight="1" thickBot="1">
      <c r="A806" s="455"/>
      <c r="B806" s="456"/>
      <c r="C806" s="458"/>
      <c r="D806" s="376"/>
      <c r="E806" s="377"/>
      <c r="F806" s="377"/>
      <c r="G806" s="377"/>
      <c r="H806" s="377"/>
      <c r="I806" s="457"/>
      <c r="J806" s="377"/>
      <c r="K806" s="457"/>
      <c r="L806" s="458"/>
    </row>
    <row r="807" spans="1:18" s="9" customFormat="1" ht="15" customHeight="1">
      <c r="A807" s="620"/>
      <c r="N807" s="588" t="str">
        <f>IF(AND(I780="○",C801&lt;=2),"c",IF(AND(I781="○",C801&lt;=2),"c",IF(AND(I782="○",C801&lt;=2),"c",IF(AND(I783="○",C801&lt;=2),"c",IF(AND(I780="○",C803="a"),"a",IF(AND(I781="○",C803="a"),"a'",IF(AND(I782="○",C803="a"),"b",IF(AND(I783="○",C803="a"),"b",IF(AND(I780="○",C803="a'"),"a'",IF(AND(I781="○",C803="a'"),"b",IF(AND(I782="○",C803="a'"),"b'",IF(AND(I783="○",C803="a'"),"b'",IF(AND(I780="○",C803="b"),"b",IF(AND(I781="○",C803="b"),"b'",IF(AND(I782="○",C803="b"),"c",IF(AND(I783="○",C803="b"),"c",IF(AND(I780="○",C803="c"),"b'",IF(AND(I781="○",C803="c"),"c",IF(AND(I782="○",C803="c"),"c",IF(AND(I783="○",C803="c"),"c",""))))))))))))))))))))</f>
        <v/>
      </c>
    </row>
    <row r="808" spans="1:18" s="9" customFormat="1" ht="15" customHeight="1" thickBot="1">
      <c r="A808" s="9" t="s">
        <v>1643</v>
      </c>
    </row>
    <row r="809" spans="1:18" s="9" customFormat="1" ht="15" customHeight="1">
      <c r="A809" s="1696" t="s">
        <v>1647</v>
      </c>
      <c r="B809" s="1698" t="s">
        <v>568</v>
      </c>
      <c r="C809" s="1469" t="s">
        <v>42</v>
      </c>
      <c r="D809" s="615" t="s">
        <v>67</v>
      </c>
      <c r="E809" s="607" t="s">
        <v>351</v>
      </c>
      <c r="F809" s="460" t="s">
        <v>70</v>
      </c>
      <c r="G809" s="460" t="s">
        <v>353</v>
      </c>
      <c r="H809" s="616" t="s">
        <v>39</v>
      </c>
      <c r="I809" s="1666" t="s">
        <v>25</v>
      </c>
      <c r="J809" s="1667"/>
    </row>
    <row r="810" spans="1:18" s="9" customFormat="1" ht="15" customHeight="1">
      <c r="A810" s="1697"/>
      <c r="B810" s="1699"/>
      <c r="C810" s="1470"/>
      <c r="D810" s="621" t="s">
        <v>354</v>
      </c>
      <c r="E810" s="622" t="s">
        <v>355</v>
      </c>
      <c r="F810" s="618" t="s">
        <v>356</v>
      </c>
      <c r="G810" s="618" t="s">
        <v>357</v>
      </c>
      <c r="H810" s="623" t="s">
        <v>358</v>
      </c>
      <c r="I810" s="1668" t="s">
        <v>361</v>
      </c>
      <c r="J810" s="1669"/>
    </row>
    <row r="811" spans="1:18" s="9" customFormat="1" ht="15" customHeight="1" thickBot="1">
      <c r="A811" s="1646" t="s">
        <v>1650</v>
      </c>
      <c r="B811" s="1694" t="s">
        <v>1217</v>
      </c>
      <c r="C811" s="359"/>
      <c r="D811" s="357" t="s">
        <v>359</v>
      </c>
      <c r="G811" s="438"/>
      <c r="H811" s="438"/>
      <c r="I811" s="438"/>
      <c r="J811" s="439"/>
    </row>
    <row r="812" spans="1:18" s="9" customFormat="1" ht="15" customHeight="1" thickTop="1">
      <c r="A812" s="1647"/>
      <c r="B812" s="1496"/>
      <c r="C812" s="138"/>
      <c r="D812" s="1462" t="s">
        <v>1282</v>
      </c>
      <c r="E812" s="1463"/>
      <c r="F812" s="495"/>
      <c r="G812" s="467"/>
      <c r="H812" s="369" t="s">
        <v>255</v>
      </c>
      <c r="I812" s="604"/>
      <c r="J812" s="605"/>
      <c r="K812" s="624"/>
    </row>
    <row r="813" spans="1:18" s="9" customFormat="1" ht="15" customHeight="1">
      <c r="A813" s="1647"/>
      <c r="B813" s="1496"/>
      <c r="C813" s="138"/>
      <c r="D813" s="1462" t="s">
        <v>1283</v>
      </c>
      <c r="E813" s="1463"/>
      <c r="F813" s="1463"/>
      <c r="G813" s="1652"/>
      <c r="H813" s="364" t="s">
        <v>1035</v>
      </c>
      <c r="I813" s="403"/>
      <c r="J813" s="482"/>
      <c r="K813" s="624"/>
      <c r="O813" s="1659"/>
      <c r="P813" s="1659"/>
      <c r="Q813" s="306"/>
      <c r="R813" s="504"/>
    </row>
    <row r="814" spans="1:18" s="9" customFormat="1" ht="15" customHeight="1">
      <c r="A814" s="625" t="s">
        <v>180</v>
      </c>
      <c r="B814" s="358"/>
      <c r="C814" s="138"/>
      <c r="D814" s="1462" t="s">
        <v>1284</v>
      </c>
      <c r="E814" s="1463"/>
      <c r="F814" s="495"/>
      <c r="G814" s="467"/>
      <c r="H814" s="364" t="s">
        <v>616</v>
      </c>
      <c r="I814" s="403"/>
      <c r="J814" s="482"/>
      <c r="K814" s="624"/>
      <c r="O814" s="1659"/>
      <c r="P814" s="1659"/>
      <c r="Q814" s="306"/>
      <c r="R814" s="504"/>
    </row>
    <row r="815" spans="1:18" s="9" customFormat="1" ht="15" customHeight="1">
      <c r="A815" s="625"/>
      <c r="B815" s="378"/>
      <c r="C815" s="138"/>
      <c r="D815" s="1462" t="s">
        <v>1285</v>
      </c>
      <c r="E815" s="1463"/>
      <c r="F815" s="1463"/>
      <c r="G815" s="467"/>
      <c r="H815" s="364" t="s">
        <v>617</v>
      </c>
      <c r="I815" s="403"/>
      <c r="J815" s="482"/>
      <c r="K815" s="624"/>
      <c r="O815" s="1659"/>
      <c r="P815" s="1659"/>
      <c r="Q815" s="306"/>
      <c r="R815" s="504"/>
    </row>
    <row r="816" spans="1:18" s="9" customFormat="1" ht="15" customHeight="1">
      <c r="A816" s="625"/>
      <c r="B816" s="378"/>
      <c r="C816" s="138"/>
      <c r="D816" s="1462" t="s">
        <v>1286</v>
      </c>
      <c r="E816" s="1463"/>
      <c r="F816" s="1463"/>
      <c r="G816" s="1652"/>
      <c r="H816" s="364" t="s">
        <v>618</v>
      </c>
      <c r="I816" s="403"/>
      <c r="J816" s="482"/>
      <c r="O816" s="1659"/>
      <c r="P816" s="1659"/>
      <c r="Q816" s="1659"/>
      <c r="R816" s="504"/>
    </row>
    <row r="817" spans="1:18" s="9" customFormat="1" ht="15" customHeight="1">
      <c r="A817" s="625"/>
      <c r="B817" s="378"/>
      <c r="C817" s="138"/>
      <c r="D817" s="1462" t="s">
        <v>1287</v>
      </c>
      <c r="E817" s="1463"/>
      <c r="F817" s="1463"/>
      <c r="G817" s="1652"/>
      <c r="H817" s="364" t="s">
        <v>619</v>
      </c>
      <c r="I817" s="403"/>
      <c r="J817" s="482"/>
      <c r="O817" s="1659"/>
      <c r="P817" s="1659"/>
      <c r="Q817" s="306"/>
      <c r="R817" s="504"/>
    </row>
    <row r="818" spans="1:18" s="9" customFormat="1" ht="15" customHeight="1" thickBot="1">
      <c r="A818" s="625"/>
      <c r="B818" s="379"/>
      <c r="C818" s="359"/>
      <c r="D818" s="1658"/>
      <c r="E818" s="1659"/>
      <c r="F818" s="306"/>
      <c r="G818" s="504"/>
      <c r="H818" s="373" t="s">
        <v>620</v>
      </c>
      <c r="I818" s="606"/>
      <c r="J818" s="585"/>
      <c r="O818" s="1659"/>
      <c r="P818" s="1659"/>
      <c r="Q818" s="1659"/>
      <c r="R818" s="1659"/>
    </row>
    <row r="819" spans="1:18" s="9" customFormat="1" ht="15" customHeight="1" thickTop="1">
      <c r="A819" s="625"/>
      <c r="B819" s="381" t="s">
        <v>49</v>
      </c>
      <c r="C819" s="363" t="str">
        <f>IF(AND(C820="",COUNTIF(C812:C817,"○")=0),"",COUNTIF(C812:C817,"○"))</f>
        <v/>
      </c>
      <c r="D819" s="378"/>
      <c r="E819" s="402"/>
      <c r="F819" s="402"/>
      <c r="J819" s="417"/>
    </row>
    <row r="820" spans="1:18" s="9" customFormat="1" ht="15" customHeight="1">
      <c r="A820" s="426"/>
      <c r="B820" s="381" t="s">
        <v>50</v>
      </c>
      <c r="C820" s="363" t="str">
        <f>IF(COUNTIF(C812:C817,"×")=0,"",COUNTIF(C812:C817,"×"))</f>
        <v/>
      </c>
      <c r="D820" s="378"/>
      <c r="E820" s="402"/>
      <c r="F820" s="402"/>
      <c r="J820" s="417"/>
    </row>
    <row r="821" spans="1:18" s="9" customFormat="1" ht="15" customHeight="1">
      <c r="A821" s="426"/>
      <c r="B821" s="381" t="s">
        <v>51</v>
      </c>
      <c r="C821" s="366"/>
      <c r="D821" s="378"/>
      <c r="E821" s="402"/>
      <c r="F821" s="402"/>
      <c r="J821" s="417"/>
    </row>
    <row r="822" spans="1:18" s="9" customFormat="1" ht="15" customHeight="1">
      <c r="A822" s="426"/>
      <c r="B822" s="358"/>
      <c r="C822" s="363"/>
      <c r="D822" s="378"/>
      <c r="E822" s="402"/>
      <c r="F822" s="402"/>
      <c r="J822" s="417"/>
    </row>
    <row r="823" spans="1:18" s="9" customFormat="1" ht="15" customHeight="1">
      <c r="A823" s="426"/>
      <c r="B823" s="382" t="s">
        <v>52</v>
      </c>
      <c r="C823" s="363" t="str">
        <f>C819</f>
        <v/>
      </c>
      <c r="D823" s="378"/>
      <c r="E823" s="402"/>
      <c r="F823" s="402"/>
      <c r="J823" s="417"/>
    </row>
    <row r="824" spans="1:18" s="9" customFormat="1" ht="15" customHeight="1">
      <c r="A824" s="426"/>
      <c r="B824" s="382" t="s">
        <v>53</v>
      </c>
      <c r="C824" s="363" t="str">
        <f>IF(SUM(C819:C820)=0,"",SUM(C819:C820))</f>
        <v/>
      </c>
      <c r="D824" s="378"/>
      <c r="E824" s="402"/>
      <c r="F824" s="402"/>
      <c r="J824" s="417"/>
    </row>
    <row r="825" spans="1:18" s="9" customFormat="1" ht="15" customHeight="1">
      <c r="A825" s="426"/>
      <c r="B825" s="382" t="s">
        <v>54</v>
      </c>
      <c r="C825" s="371" t="str">
        <f>IF(ISERROR(C823/C824)=TRUE,"",ROUNDDOWN(C823/C824,2))</f>
        <v/>
      </c>
      <c r="D825" s="626"/>
      <c r="E825" s="627"/>
      <c r="F825" s="627"/>
      <c r="J825" s="417"/>
    </row>
    <row r="826" spans="1:18" s="9" customFormat="1" ht="15" customHeight="1">
      <c r="A826" s="426"/>
      <c r="B826" s="382" t="s">
        <v>18</v>
      </c>
      <c r="C826" s="372" t="str">
        <f>IF(C825="","",IF(C825&lt;=0.1,"d",IF(C825&lt;=0.25,"c",IF(C825&lt;=0.45,"b'",IF(C825&lt;=0.65,"b",IF(C825&lt;=0.8,"a'",IF(C825&gt;0.8,"a","")))))))</f>
        <v/>
      </c>
      <c r="D826" s="378"/>
      <c r="E826" s="402"/>
      <c r="F826" s="402"/>
      <c r="G826" s="402"/>
      <c r="J826" s="417"/>
    </row>
    <row r="827" spans="1:18" s="9" customFormat="1" ht="15" customHeight="1" thickBot="1">
      <c r="A827" s="455"/>
      <c r="B827" s="456"/>
      <c r="C827" s="458"/>
      <c r="D827" s="376"/>
      <c r="E827" s="377"/>
      <c r="F827" s="377"/>
      <c r="G827" s="377"/>
      <c r="H827" s="377"/>
      <c r="I827" s="377"/>
      <c r="J827" s="458"/>
    </row>
    <row r="828" spans="1:18" s="9" customFormat="1" ht="17.25">
      <c r="A828" s="9" t="s">
        <v>1247</v>
      </c>
      <c r="D828" s="1542" t="s">
        <v>1678</v>
      </c>
      <c r="E828" s="1542"/>
      <c r="F828" s="1542"/>
      <c r="G828" s="1542"/>
      <c r="H828" s="1542"/>
      <c r="I828" s="628"/>
    </row>
    <row r="829" spans="1:18" s="9" customFormat="1" ht="15" customHeight="1" thickBot="1">
      <c r="A829" s="9" t="s">
        <v>1643</v>
      </c>
      <c r="J829" s="443"/>
      <c r="L829" s="443" t="s">
        <v>684</v>
      </c>
    </row>
    <row r="830" spans="1:18" s="9" customFormat="1" ht="15" customHeight="1">
      <c r="A830" s="614" t="s">
        <v>185</v>
      </c>
      <c r="B830" s="573" t="s">
        <v>568</v>
      </c>
      <c r="C830" s="1469" t="s">
        <v>42</v>
      </c>
      <c r="D830" s="615" t="s">
        <v>67</v>
      </c>
      <c r="E830" s="607" t="s">
        <v>351</v>
      </c>
      <c r="F830" s="460" t="s">
        <v>352</v>
      </c>
      <c r="G830" s="460" t="s">
        <v>353</v>
      </c>
      <c r="H830" s="616" t="s">
        <v>39</v>
      </c>
      <c r="I830" s="1604" t="s">
        <v>42</v>
      </c>
      <c r="J830" s="385" t="s">
        <v>25</v>
      </c>
      <c r="K830" s="1609" t="s">
        <v>42</v>
      </c>
      <c r="L830" s="386" t="s">
        <v>73</v>
      </c>
    </row>
    <row r="831" spans="1:18" ht="42.75" customHeight="1">
      <c r="A831" s="1647" t="s">
        <v>569</v>
      </c>
      <c r="B831" s="1694" t="s">
        <v>1219</v>
      </c>
      <c r="C831" s="1470"/>
      <c r="D831" s="1655" t="s">
        <v>570</v>
      </c>
      <c r="E831" s="1656"/>
      <c r="F831" s="1656"/>
      <c r="G831" s="1656"/>
      <c r="H831" s="1657"/>
      <c r="I831" s="1605"/>
      <c r="J831" s="235"/>
      <c r="K831" s="1610"/>
      <c r="L831" s="248"/>
    </row>
    <row r="832" spans="1:18" s="9" customFormat="1" ht="15" customHeight="1">
      <c r="A832" s="1647"/>
      <c r="B832" s="1496"/>
      <c r="C832" s="359"/>
      <c r="D832" s="357" t="s">
        <v>359</v>
      </c>
      <c r="I832" s="437"/>
      <c r="K832" s="437"/>
      <c r="L832" s="417"/>
    </row>
    <row r="833" spans="1:12" s="9" customFormat="1" ht="15" customHeight="1">
      <c r="A833" s="625"/>
      <c r="B833" s="1496"/>
      <c r="C833" s="138"/>
      <c r="D833" s="1460" t="s">
        <v>1037</v>
      </c>
      <c r="E833" s="1461"/>
      <c r="F833" s="1461"/>
      <c r="G833" s="1461"/>
      <c r="H833" s="1487"/>
      <c r="I833" s="430"/>
      <c r="J833" s="1464" t="s">
        <v>621</v>
      </c>
      <c r="K833" s="430"/>
      <c r="L833" s="1465" t="s">
        <v>571</v>
      </c>
    </row>
    <row r="834" spans="1:12" s="9" customFormat="1" ht="15" customHeight="1">
      <c r="A834" s="429"/>
      <c r="B834" s="394"/>
      <c r="C834" s="138"/>
      <c r="D834" s="1462" t="s">
        <v>776</v>
      </c>
      <c r="E834" s="1463"/>
      <c r="F834" s="1463"/>
      <c r="G834" s="1463"/>
      <c r="H834" s="1484"/>
      <c r="I834" s="431"/>
      <c r="J834" s="1464"/>
      <c r="K834" s="431"/>
      <c r="L834" s="1465"/>
    </row>
    <row r="835" spans="1:12" s="9" customFormat="1" ht="15" customHeight="1">
      <c r="A835" s="426"/>
      <c r="B835" s="391"/>
      <c r="C835" s="138"/>
      <c r="D835" s="1462" t="s">
        <v>777</v>
      </c>
      <c r="E835" s="1463"/>
      <c r="F835" s="1463"/>
      <c r="G835" s="1463"/>
      <c r="H835" s="1484"/>
      <c r="I835" s="431"/>
      <c r="J835" s="1464"/>
      <c r="K835" s="431"/>
      <c r="L835" s="1465"/>
    </row>
    <row r="836" spans="1:12" s="9" customFormat="1" ht="15" customHeight="1">
      <c r="A836" s="426"/>
      <c r="B836" s="391"/>
      <c r="C836" s="138"/>
      <c r="D836" s="1462" t="s">
        <v>1461</v>
      </c>
      <c r="E836" s="1463"/>
      <c r="F836" s="1463"/>
      <c r="G836" s="1463"/>
      <c r="H836" s="1484"/>
      <c r="I836" s="192"/>
      <c r="J836" s="1464"/>
      <c r="K836" s="431"/>
      <c r="L836" s="1465"/>
    </row>
    <row r="837" spans="1:12" s="9" customFormat="1" ht="15" customHeight="1">
      <c r="A837" s="426"/>
      <c r="B837" s="391"/>
      <c r="C837" s="138"/>
      <c r="D837" s="1462" t="s">
        <v>778</v>
      </c>
      <c r="E837" s="1463"/>
      <c r="F837" s="1463"/>
      <c r="G837" s="1463"/>
      <c r="H837" s="1484"/>
      <c r="I837" s="280"/>
      <c r="J837" s="1464"/>
      <c r="K837" s="396"/>
      <c r="L837" s="1465"/>
    </row>
    <row r="838" spans="1:12" s="9" customFormat="1" ht="15" customHeight="1">
      <c r="A838" s="426"/>
      <c r="B838" s="391"/>
      <c r="C838" s="138"/>
      <c r="D838" s="1462" t="s">
        <v>779</v>
      </c>
      <c r="E838" s="1463"/>
      <c r="F838" s="1463"/>
      <c r="G838" s="1463"/>
      <c r="H838" s="1484"/>
      <c r="I838" s="280"/>
      <c r="J838" s="1464"/>
      <c r="K838" s="396"/>
      <c r="L838" s="1465"/>
    </row>
    <row r="839" spans="1:12" s="9" customFormat="1" ht="15" customHeight="1" thickBot="1">
      <c r="A839" s="426"/>
      <c r="B839" s="391"/>
      <c r="C839" s="138"/>
      <c r="D839" s="1462" t="s">
        <v>782</v>
      </c>
      <c r="E839" s="1463"/>
      <c r="F839" s="1463"/>
      <c r="G839" s="1463"/>
      <c r="H839" s="1484"/>
      <c r="I839" s="280"/>
      <c r="J839" s="306"/>
      <c r="K839" s="396"/>
      <c r="L839" s="600"/>
    </row>
    <row r="840" spans="1:12" s="9" customFormat="1" ht="15" customHeight="1" thickTop="1">
      <c r="A840" s="426"/>
      <c r="B840" s="391"/>
      <c r="C840" s="138"/>
      <c r="D840" s="1462" t="s">
        <v>780</v>
      </c>
      <c r="E840" s="1463"/>
      <c r="F840" s="1463"/>
      <c r="G840" s="1463"/>
      <c r="H840" s="1652"/>
      <c r="I840" s="1565" t="s">
        <v>584</v>
      </c>
      <c r="J840" s="1567"/>
      <c r="K840" s="396"/>
      <c r="L840" s="600"/>
    </row>
    <row r="841" spans="1:12" s="9" customFormat="1" ht="15" customHeight="1">
      <c r="A841" s="426"/>
      <c r="B841" s="391"/>
      <c r="C841" s="138"/>
      <c r="D841" s="1462" t="s">
        <v>1272</v>
      </c>
      <c r="E841" s="1463"/>
      <c r="F841" s="1463"/>
      <c r="G841" s="1463"/>
      <c r="H841" s="1652"/>
      <c r="I841" s="575"/>
      <c r="J841" s="365" t="s">
        <v>585</v>
      </c>
      <c r="K841" s="396"/>
      <c r="L841" s="600"/>
    </row>
    <row r="842" spans="1:12" s="9" customFormat="1" ht="15" customHeight="1">
      <c r="A842" s="426"/>
      <c r="B842" s="391"/>
      <c r="C842" s="138"/>
      <c r="D842" s="1466" t="s">
        <v>412</v>
      </c>
      <c r="E842" s="1467"/>
      <c r="F842" s="1467"/>
      <c r="G842" s="1467"/>
      <c r="H842" s="1670"/>
      <c r="I842" s="575"/>
      <c r="J842" s="365" t="s">
        <v>587</v>
      </c>
      <c r="K842" s="396"/>
      <c r="L842" s="417"/>
    </row>
    <row r="843" spans="1:12" s="9" customFormat="1" ht="15" customHeight="1">
      <c r="A843" s="426"/>
      <c r="B843" s="358"/>
      <c r="C843" s="359"/>
      <c r="D843" s="659"/>
      <c r="E843" s="655"/>
      <c r="F843" s="655"/>
      <c r="G843" s="655"/>
      <c r="H843" s="655"/>
      <c r="I843" s="575"/>
      <c r="J843" s="365" t="s">
        <v>589</v>
      </c>
      <c r="K843" s="396"/>
      <c r="L843" s="417"/>
    </row>
    <row r="844" spans="1:12" s="9" customFormat="1" ht="15" customHeight="1" thickBot="1">
      <c r="A844" s="426"/>
      <c r="B844" s="358"/>
      <c r="C844" s="359"/>
      <c r="D844" s="655"/>
      <c r="E844" s="655"/>
      <c r="F844" s="655"/>
      <c r="G844" s="655"/>
      <c r="H844" s="655"/>
      <c r="I844" s="577"/>
      <c r="J844" s="367" t="s">
        <v>591</v>
      </c>
      <c r="K844" s="396"/>
      <c r="L844" s="417"/>
    </row>
    <row r="845" spans="1:12" s="9" customFormat="1" ht="15" customHeight="1" thickTop="1">
      <c r="A845" s="426"/>
      <c r="B845" s="358"/>
      <c r="C845" s="359"/>
      <c r="D845" s="655"/>
      <c r="E845" s="655"/>
      <c r="F845" s="655"/>
      <c r="G845" s="655"/>
      <c r="H845" s="655"/>
      <c r="I845" s="280"/>
      <c r="J845" s="306"/>
      <c r="K845" s="396"/>
      <c r="L845" s="417"/>
    </row>
    <row r="846" spans="1:12" s="9" customFormat="1" ht="15" customHeight="1">
      <c r="A846" s="426"/>
      <c r="B846" s="358"/>
      <c r="C846" s="359"/>
      <c r="D846" s="655"/>
      <c r="E846" s="655"/>
      <c r="F846" s="655"/>
      <c r="G846" s="655"/>
      <c r="H846" s="655"/>
      <c r="I846" s="280"/>
      <c r="J846" s="306"/>
      <c r="K846" s="396"/>
      <c r="L846" s="417"/>
    </row>
    <row r="847" spans="1:12" s="9" customFormat="1" ht="15" customHeight="1">
      <c r="A847" s="426"/>
      <c r="B847" s="358"/>
      <c r="C847" s="359"/>
      <c r="D847" s="655"/>
      <c r="E847" s="655"/>
      <c r="F847" s="655"/>
      <c r="G847" s="655"/>
      <c r="H847" s="655"/>
      <c r="I847" s="660"/>
      <c r="J847" s="655"/>
      <c r="K847" s="396"/>
      <c r="L847" s="417"/>
    </row>
    <row r="848" spans="1:12" s="9" customFormat="1" ht="15" customHeight="1">
      <c r="A848" s="426"/>
      <c r="B848" s="358"/>
      <c r="C848" s="359"/>
      <c r="D848" s="655"/>
      <c r="E848" s="655"/>
      <c r="F848" s="655"/>
      <c r="G848" s="655"/>
      <c r="H848" s="655"/>
      <c r="I848" s="661"/>
      <c r="K848" s="396"/>
      <c r="L848" s="417"/>
    </row>
    <row r="849" spans="1:14" s="9" customFormat="1" ht="15" customHeight="1">
      <c r="A849" s="426"/>
      <c r="B849" s="381" t="s">
        <v>49</v>
      </c>
      <c r="C849" s="356" t="str">
        <f>IF(AND(C850="",COUNTIF(C833:C842,"○")=0),"",COUNTIF(C833:C842,"○"))</f>
        <v/>
      </c>
      <c r="D849" s="402"/>
      <c r="E849" s="402"/>
      <c r="F849" s="402"/>
      <c r="G849" s="402"/>
      <c r="H849" s="402"/>
      <c r="I849" s="396"/>
      <c r="K849" s="396"/>
      <c r="L849" s="417"/>
    </row>
    <row r="850" spans="1:14" s="9" customFormat="1" ht="15" customHeight="1">
      <c r="A850" s="426"/>
      <c r="B850" s="381" t="s">
        <v>50</v>
      </c>
      <c r="C850" s="356" t="str">
        <f>IF(COUNTIF(C833:C842,"×")=0,"",COUNTIF(C833:C842,"×"))</f>
        <v/>
      </c>
      <c r="D850" s="402"/>
      <c r="E850" s="402"/>
      <c r="F850" s="402"/>
      <c r="G850" s="402"/>
      <c r="H850" s="402"/>
      <c r="I850" s="396"/>
      <c r="K850" s="396"/>
      <c r="L850" s="417"/>
    </row>
    <row r="851" spans="1:14" s="9" customFormat="1" ht="15" customHeight="1">
      <c r="A851" s="426"/>
      <c r="B851" s="381" t="s">
        <v>51</v>
      </c>
      <c r="C851" s="619"/>
      <c r="D851" s="378"/>
      <c r="E851" s="402"/>
      <c r="F851" s="402"/>
      <c r="I851" s="396"/>
      <c r="K851" s="396"/>
      <c r="L851" s="417"/>
    </row>
    <row r="852" spans="1:14" s="9" customFormat="1" ht="15" customHeight="1" thickBot="1">
      <c r="A852" s="426"/>
      <c r="B852" s="358"/>
      <c r="C852" s="356"/>
      <c r="F852" s="402"/>
      <c r="G852" s="374"/>
      <c r="I852" s="396"/>
      <c r="K852" s="396"/>
      <c r="L852" s="417"/>
    </row>
    <row r="853" spans="1:14" s="9" customFormat="1" ht="15" customHeight="1" thickTop="1">
      <c r="A853" s="426"/>
      <c r="B853" s="382" t="s">
        <v>52</v>
      </c>
      <c r="C853" s="363" t="str">
        <f>C849</f>
        <v/>
      </c>
      <c r="D853" s="369" t="s">
        <v>1111</v>
      </c>
      <c r="E853" s="370"/>
      <c r="F853" s="370"/>
      <c r="G853" s="613"/>
      <c r="I853" s="396"/>
      <c r="K853" s="396"/>
      <c r="L853" s="417"/>
    </row>
    <row r="854" spans="1:14" s="9" customFormat="1" ht="15" customHeight="1">
      <c r="A854" s="426"/>
      <c r="B854" s="382" t="s">
        <v>53</v>
      </c>
      <c r="C854" s="363" t="str">
        <f>IF(SUM(C849:C850)=0,"",SUM(C849:C850))</f>
        <v/>
      </c>
      <c r="D854" s="364" t="s">
        <v>1118</v>
      </c>
      <c r="G854" s="613"/>
      <c r="I854" s="396"/>
      <c r="K854" s="396"/>
      <c r="L854" s="417"/>
    </row>
    <row r="855" spans="1:14" s="9" customFormat="1" ht="15" customHeight="1">
      <c r="A855" s="426"/>
      <c r="B855" s="382" t="s">
        <v>54</v>
      </c>
      <c r="C855" s="371" t="str">
        <f>IF(ISERROR(C853/C854)=TRUE,"",ROUNDDOWN(C853/C854,2))</f>
        <v/>
      </c>
      <c r="D855" s="364" t="s">
        <v>1108</v>
      </c>
      <c r="G855" s="365"/>
      <c r="I855" s="396"/>
      <c r="K855" s="396"/>
      <c r="L855" s="417"/>
    </row>
    <row r="856" spans="1:14" s="9" customFormat="1" ht="15" customHeight="1" thickBot="1">
      <c r="A856" s="426"/>
      <c r="B856" s="382"/>
      <c r="C856" s="630" t="str">
        <f>IF(C855="","",IF(C854&lt;=2,"c",IF(C855&lt;0.6,"c",IF(C855&lt;0.75,"b",IF(C855&lt;0.9,"a'",IF(C855&gt;=0.9,"a",""))))))</f>
        <v/>
      </c>
      <c r="D856" s="373" t="s">
        <v>1119</v>
      </c>
      <c r="E856" s="374"/>
      <c r="F856" s="374"/>
      <c r="G856" s="367"/>
      <c r="I856" s="396"/>
      <c r="K856" s="396"/>
      <c r="L856" s="417"/>
    </row>
    <row r="857" spans="1:14" s="9" customFormat="1" ht="15" customHeight="1" thickTop="1">
      <c r="A857" s="426"/>
      <c r="B857" s="382"/>
      <c r="C857" s="414"/>
      <c r="D857" s="403"/>
      <c r="E857" s="403"/>
      <c r="F857" s="403"/>
      <c r="G857" s="403"/>
      <c r="I857" s="396"/>
      <c r="K857" s="396"/>
      <c r="L857" s="417"/>
    </row>
    <row r="858" spans="1:14" s="9" customFormat="1" ht="15" customHeight="1">
      <c r="A858" s="426"/>
      <c r="B858" s="399" t="s">
        <v>18</v>
      </c>
      <c r="C858" s="631" t="str">
        <f>IF(OR(K833="○"),"e",IF(OR(I833="○"),"d",N861))</f>
        <v/>
      </c>
      <c r="D858" s="403" t="s">
        <v>609</v>
      </c>
      <c r="E858" s="402"/>
      <c r="F858" s="402"/>
      <c r="I858" s="396"/>
      <c r="K858" s="396"/>
      <c r="L858" s="417"/>
    </row>
    <row r="859" spans="1:14" s="9" customFormat="1" ht="15" customHeight="1" thickBot="1">
      <c r="A859" s="376"/>
      <c r="B859" s="376"/>
      <c r="C859" s="662"/>
      <c r="D859" s="483"/>
      <c r="E859" s="663"/>
      <c r="F859" s="663"/>
      <c r="G859" s="377"/>
      <c r="H859" s="377"/>
      <c r="I859" s="457"/>
      <c r="J859" s="664"/>
      <c r="K859" s="377"/>
      <c r="L859" s="458"/>
    </row>
    <row r="860" spans="1:14" s="9" customFormat="1" ht="15" customHeight="1">
      <c r="C860" s="665"/>
      <c r="D860" s="403"/>
      <c r="E860" s="402"/>
      <c r="F860" s="402"/>
    </row>
    <row r="861" spans="1:14" s="9" customFormat="1" ht="15" customHeight="1" thickBot="1">
      <c r="A861" s="9" t="s">
        <v>1643</v>
      </c>
      <c r="N861" s="588" t="str">
        <f>IF(AND(I841="○",C854&lt;=2),"c",IF(AND(I842="○",C854&lt;=2),"c",IF(AND(I843="○",C854&lt;=2),"c",IF(AND(I844="○",C854&lt;=2),"c",IF(AND(I841="○",C856="a"),"a",IF(AND(I842="○",C856="a"),"a'",IF(AND(I843="○",C856="a"),"b",IF(AND(I844="○",C856="a"),"b",IF(AND(I841="○",C856="a'"),"a'",IF(AND(I842="○",C856="a'"),"b",IF(AND(I843="○",C856="a'"),"b'",IF(AND(I844="○",C856="a'"),"b'",IF(AND(I841="○",C856="b"),"b",IF(AND(I842="○",C856="b"),"b'",IF(AND(I843="○",C856="b"),"c",IF(AND(I844="○",C856="b"),"c",IF(AND(I841="○",C856="c"),"b'",IF(AND(I842="○",C856="c"),"c",IF(AND(I843="○",C856="c"),"c",IF(AND(I844="○",C856="c"),"c",""))))))))))))))))))))</f>
        <v/>
      </c>
    </row>
    <row r="862" spans="1:14" s="9" customFormat="1" ht="15" customHeight="1">
      <c r="A862" s="1696" t="s">
        <v>1647</v>
      </c>
      <c r="B862" s="1698" t="s">
        <v>568</v>
      </c>
      <c r="C862" s="1469" t="s">
        <v>42</v>
      </c>
      <c r="D862" s="615" t="s">
        <v>67</v>
      </c>
      <c r="E862" s="607" t="s">
        <v>351</v>
      </c>
      <c r="F862" s="460" t="s">
        <v>70</v>
      </c>
      <c r="G862" s="460" t="s">
        <v>353</v>
      </c>
      <c r="H862" s="616" t="s">
        <v>39</v>
      </c>
      <c r="I862" s="1666" t="s">
        <v>25</v>
      </c>
      <c r="J862" s="1667"/>
    </row>
    <row r="863" spans="1:14" s="9" customFormat="1" ht="15" customHeight="1">
      <c r="A863" s="1697"/>
      <c r="B863" s="1699"/>
      <c r="C863" s="1470"/>
      <c r="D863" s="621" t="s">
        <v>354</v>
      </c>
      <c r="E863" s="622" t="s">
        <v>355</v>
      </c>
      <c r="F863" s="618" t="s">
        <v>356</v>
      </c>
      <c r="G863" s="618" t="s">
        <v>357</v>
      </c>
      <c r="H863" s="666" t="s">
        <v>358</v>
      </c>
      <c r="I863" s="1668" t="s">
        <v>361</v>
      </c>
      <c r="J863" s="1669"/>
    </row>
    <row r="864" spans="1:14" s="9" customFormat="1" ht="15" customHeight="1" thickBot="1">
      <c r="A864" s="1646" t="s">
        <v>1650</v>
      </c>
      <c r="B864" s="1694" t="s">
        <v>1219</v>
      </c>
      <c r="C864" s="359"/>
      <c r="D864" s="357" t="s">
        <v>359</v>
      </c>
      <c r="H864" s="633"/>
      <c r="I864" s="633"/>
      <c r="J864" s="634"/>
    </row>
    <row r="865" spans="1:10" s="9" customFormat="1" ht="15" customHeight="1" thickTop="1">
      <c r="A865" s="1647"/>
      <c r="B865" s="1496"/>
      <c r="C865" s="138"/>
      <c r="D865" s="1462" t="s">
        <v>645</v>
      </c>
      <c r="E865" s="1463"/>
      <c r="F865" s="468"/>
      <c r="G865" s="629"/>
      <c r="H865" s="369" t="s">
        <v>255</v>
      </c>
      <c r="I865" s="604"/>
      <c r="J865" s="605"/>
    </row>
    <row r="866" spans="1:10" s="9" customFormat="1" ht="15" customHeight="1">
      <c r="A866" s="1647"/>
      <c r="B866" s="1496"/>
      <c r="C866" s="138"/>
      <c r="D866" s="1462" t="s">
        <v>783</v>
      </c>
      <c r="E866" s="1463"/>
      <c r="F866" s="468"/>
      <c r="G866" s="629"/>
      <c r="H866" s="364" t="s">
        <v>1035</v>
      </c>
      <c r="I866" s="403"/>
      <c r="J866" s="482"/>
    </row>
    <row r="867" spans="1:10" s="9" customFormat="1" ht="15" customHeight="1">
      <c r="A867" s="625" t="s">
        <v>180</v>
      </c>
      <c r="B867" s="358"/>
      <c r="C867" s="138"/>
      <c r="D867" s="1462" t="s">
        <v>1458</v>
      </c>
      <c r="E867" s="1463"/>
      <c r="F867" s="468"/>
      <c r="G867" s="629"/>
      <c r="H867" s="364" t="s">
        <v>616</v>
      </c>
      <c r="I867" s="403"/>
      <c r="J867" s="482"/>
    </row>
    <row r="868" spans="1:10" s="9" customFormat="1" ht="15" customHeight="1">
      <c r="A868" s="625"/>
      <c r="B868" s="378"/>
      <c r="C868" s="138"/>
      <c r="D868" s="1462" t="s">
        <v>784</v>
      </c>
      <c r="E868" s="1463"/>
      <c r="F868" s="468"/>
      <c r="G868" s="629"/>
      <c r="H868" s="364" t="s">
        <v>617</v>
      </c>
      <c r="I868" s="403"/>
      <c r="J868" s="482"/>
    </row>
    <row r="869" spans="1:10" s="9" customFormat="1" ht="15" customHeight="1">
      <c r="A869" s="625"/>
      <c r="B869" s="379"/>
      <c r="C869" s="138"/>
      <c r="D869" s="1462" t="s">
        <v>785</v>
      </c>
      <c r="E869" s="1463"/>
      <c r="F869" s="468"/>
      <c r="G869" s="629"/>
      <c r="H869" s="364" t="s">
        <v>618</v>
      </c>
      <c r="I869" s="403"/>
      <c r="J869" s="482"/>
    </row>
    <row r="870" spans="1:10" ht="15" customHeight="1">
      <c r="A870" s="514"/>
      <c r="B870" s="221"/>
      <c r="C870" s="141"/>
      <c r="D870" s="1462" t="s">
        <v>615</v>
      </c>
      <c r="E870" s="1463"/>
      <c r="F870" s="424"/>
      <c r="G870" s="629"/>
      <c r="H870" s="364" t="s">
        <v>619</v>
      </c>
      <c r="I870" s="403"/>
      <c r="J870" s="482"/>
    </row>
    <row r="871" spans="1:10" ht="15" customHeight="1" thickBot="1">
      <c r="A871" s="514"/>
      <c r="B871" s="250"/>
      <c r="C871" s="141"/>
      <c r="D871" s="1462" t="s">
        <v>1076</v>
      </c>
      <c r="E871" s="1463"/>
      <c r="F871" s="1463"/>
      <c r="G871" s="1652"/>
      <c r="H871" s="373" t="s">
        <v>620</v>
      </c>
      <c r="I871" s="606"/>
      <c r="J871" s="585"/>
    </row>
    <row r="872" spans="1:10" ht="15" customHeight="1" thickTop="1">
      <c r="A872" s="514"/>
      <c r="B872" s="451" t="s">
        <v>49</v>
      </c>
      <c r="C872" s="325" t="str">
        <f>IF(AND(C873="",COUNTIF(C865:C871,"○")=0),"",COUNTIF(C865:C871,"○"))</f>
        <v/>
      </c>
      <c r="D872" s="221"/>
      <c r="E872" s="173"/>
      <c r="F872" s="173"/>
      <c r="H872" s="501"/>
      <c r="I872" s="501"/>
      <c r="J872" s="285"/>
    </row>
    <row r="873" spans="1:10" ht="15" customHeight="1">
      <c r="A873" s="130"/>
      <c r="B873" s="381" t="s">
        <v>50</v>
      </c>
      <c r="C873" s="145" t="str">
        <f>IF(COUNTIF(C865:C871,"×")=0,"",COUNTIF(C865:C871,"×"))</f>
        <v/>
      </c>
      <c r="D873" s="221"/>
      <c r="E873" s="173"/>
      <c r="F873" s="173"/>
      <c r="H873" s="501"/>
      <c r="I873" s="501"/>
      <c r="J873" s="285"/>
    </row>
    <row r="874" spans="1:10" ht="15" customHeight="1">
      <c r="A874" s="130"/>
      <c r="B874" s="381" t="s">
        <v>51</v>
      </c>
      <c r="C874" s="201"/>
      <c r="D874" s="221"/>
      <c r="E874" s="173"/>
      <c r="F874" s="173"/>
      <c r="H874" s="501"/>
      <c r="I874" s="501"/>
      <c r="J874" s="285"/>
    </row>
    <row r="875" spans="1:10" ht="15" customHeight="1">
      <c r="A875" s="130"/>
      <c r="B875" s="358"/>
      <c r="C875" s="145"/>
      <c r="D875" s="221"/>
      <c r="E875" s="173"/>
      <c r="F875" s="173"/>
      <c r="H875" s="501"/>
      <c r="I875" s="501"/>
      <c r="J875" s="285"/>
    </row>
    <row r="876" spans="1:10" ht="15" customHeight="1">
      <c r="A876" s="130"/>
      <c r="B876" s="382" t="s">
        <v>52</v>
      </c>
      <c r="C876" s="145" t="str">
        <f>C872</f>
        <v/>
      </c>
      <c r="D876" s="221"/>
      <c r="E876" s="173"/>
      <c r="F876" s="173"/>
      <c r="H876" s="501"/>
      <c r="I876" s="501"/>
      <c r="J876" s="285"/>
    </row>
    <row r="877" spans="1:10" ht="15" customHeight="1">
      <c r="A877" s="130"/>
      <c r="B877" s="382" t="s">
        <v>53</v>
      </c>
      <c r="C877" s="145" t="str">
        <f>IF(SUM(C872:C873)=0,"",SUM(C872:C873))</f>
        <v/>
      </c>
      <c r="D877" s="221"/>
      <c r="E877" s="173"/>
      <c r="F877" s="173"/>
      <c r="H877" s="501"/>
      <c r="I877" s="501"/>
      <c r="J877" s="285"/>
    </row>
    <row r="878" spans="1:10" ht="15" customHeight="1">
      <c r="A878" s="130"/>
      <c r="B878" s="382" t="s">
        <v>54</v>
      </c>
      <c r="C878" s="152" t="str">
        <f>IF(ISERROR(C876/C877)=TRUE,"",ROUNDDOWN(C876/C877,2))</f>
        <v/>
      </c>
      <c r="D878" s="246"/>
      <c r="E878" s="245"/>
      <c r="F878" s="245"/>
      <c r="J878" s="136"/>
    </row>
    <row r="879" spans="1:10" ht="15" customHeight="1">
      <c r="A879" s="130"/>
      <c r="B879" s="382" t="s">
        <v>18</v>
      </c>
      <c r="C879" s="153" t="str">
        <f>IF(C878="","",IF(C878&lt;=0.1,"d",IF(C878&lt;=0.25,"c",IF(C878&lt;=0.45,"b'",IF(C878&lt;=0.65,"b",IF(C878&lt;=0.8,"a'",IF(C878&gt;0.8,"a","")))))))</f>
        <v/>
      </c>
      <c r="D879" s="221"/>
      <c r="E879" s="173"/>
      <c r="F879" s="173"/>
      <c r="G879" s="173"/>
      <c r="J879" s="136"/>
    </row>
    <row r="880" spans="1:10" ht="15" customHeight="1" thickBot="1">
      <c r="A880" s="170"/>
      <c r="B880" s="171"/>
      <c r="C880" s="161"/>
      <c r="D880" s="157"/>
      <c r="E880" s="158"/>
      <c r="F880" s="158"/>
      <c r="G880" s="158"/>
      <c r="H880" s="158"/>
      <c r="I880" s="158"/>
      <c r="J880" s="161"/>
    </row>
    <row r="881" spans="1:12" ht="17.25">
      <c r="A881" s="119" t="s">
        <v>1248</v>
      </c>
      <c r="D881" s="1477" t="s">
        <v>1674</v>
      </c>
      <c r="E881" s="1477"/>
      <c r="F881" s="1477"/>
      <c r="G881" s="1477"/>
      <c r="H881" s="1477"/>
      <c r="I881" s="587"/>
      <c r="J881" s="587"/>
    </row>
    <row r="882" spans="1:12" s="9" customFormat="1" ht="15" customHeight="1" thickBot="1">
      <c r="A882" s="9" t="s">
        <v>1643</v>
      </c>
      <c r="J882" s="443"/>
      <c r="L882" s="443" t="s">
        <v>684</v>
      </c>
    </row>
    <row r="883" spans="1:12" s="9" customFormat="1" ht="15" customHeight="1">
      <c r="A883" s="614" t="s">
        <v>185</v>
      </c>
      <c r="B883" s="573" t="s">
        <v>568</v>
      </c>
      <c r="C883" s="1469" t="s">
        <v>42</v>
      </c>
      <c r="D883" s="615" t="s">
        <v>67</v>
      </c>
      <c r="E883" s="607" t="s">
        <v>351</v>
      </c>
      <c r="F883" s="460" t="s">
        <v>147</v>
      </c>
      <c r="G883" s="460" t="s">
        <v>353</v>
      </c>
      <c r="H883" s="616" t="s">
        <v>39</v>
      </c>
      <c r="I883" s="1604" t="s">
        <v>42</v>
      </c>
      <c r="J883" s="385" t="s">
        <v>25</v>
      </c>
      <c r="K883" s="1609" t="s">
        <v>42</v>
      </c>
      <c r="L883" s="386" t="s">
        <v>73</v>
      </c>
    </row>
    <row r="884" spans="1:12" ht="42.75" customHeight="1">
      <c r="A884" s="1647" t="s">
        <v>569</v>
      </c>
      <c r="B884" s="1694" t="s">
        <v>1220</v>
      </c>
      <c r="C884" s="1470"/>
      <c r="D884" s="1655" t="s">
        <v>570</v>
      </c>
      <c r="E884" s="1656"/>
      <c r="F884" s="1656"/>
      <c r="G884" s="1656"/>
      <c r="H884" s="1657"/>
      <c r="I884" s="1605"/>
      <c r="J884" s="235"/>
      <c r="K884" s="1610"/>
      <c r="L884" s="248"/>
    </row>
    <row r="885" spans="1:12" ht="15" customHeight="1">
      <c r="A885" s="1647"/>
      <c r="B885" s="1496"/>
      <c r="C885" s="359"/>
      <c r="D885" s="357" t="s">
        <v>359</v>
      </c>
      <c r="E885" s="9"/>
      <c r="F885" s="9"/>
      <c r="G885" s="9"/>
      <c r="H885" s="9"/>
      <c r="I885" s="165"/>
      <c r="K885" s="165"/>
      <c r="L885" s="136"/>
    </row>
    <row r="886" spans="1:12" ht="15" customHeight="1">
      <c r="A886" s="514"/>
      <c r="B886" s="1496"/>
      <c r="C886" s="138"/>
      <c r="D886" s="1460" t="s">
        <v>1038</v>
      </c>
      <c r="E886" s="1461"/>
      <c r="F886" s="1461"/>
      <c r="G886" s="1461"/>
      <c r="H886" s="1487"/>
      <c r="I886" s="139"/>
      <c r="J886" s="1464" t="s">
        <v>621</v>
      </c>
      <c r="K886" s="139"/>
      <c r="L886" s="1465" t="s">
        <v>571</v>
      </c>
    </row>
    <row r="887" spans="1:12" ht="15" customHeight="1">
      <c r="A887" s="232"/>
      <c r="B887" s="220"/>
      <c r="C887" s="138"/>
      <c r="D887" s="1462" t="s">
        <v>1039</v>
      </c>
      <c r="E887" s="1463"/>
      <c r="F887" s="1463"/>
      <c r="G887" s="1463"/>
      <c r="H887" s="1484"/>
      <c r="I887" s="196"/>
      <c r="J887" s="1464"/>
      <c r="K887" s="196"/>
      <c r="L887" s="1465"/>
    </row>
    <row r="888" spans="1:12" ht="15" customHeight="1">
      <c r="A888" s="130"/>
      <c r="B888" s="131"/>
      <c r="C888" s="138"/>
      <c r="D888" s="1462" t="s">
        <v>1040</v>
      </c>
      <c r="E888" s="1463"/>
      <c r="F888" s="1463"/>
      <c r="G888" s="1463"/>
      <c r="H888" s="1484"/>
      <c r="I888" s="196"/>
      <c r="J888" s="1464"/>
      <c r="K888" s="196"/>
      <c r="L888" s="1465"/>
    </row>
    <row r="889" spans="1:12" ht="15" customHeight="1">
      <c r="A889" s="130"/>
      <c r="B889" s="131"/>
      <c r="C889" s="138"/>
      <c r="D889" s="1462" t="s">
        <v>1459</v>
      </c>
      <c r="E889" s="1463"/>
      <c r="F889" s="1463"/>
      <c r="G889" s="1463"/>
      <c r="H889" s="1484"/>
      <c r="I889" s="192"/>
      <c r="J889" s="1464"/>
      <c r="K889" s="196"/>
      <c r="L889" s="1465"/>
    </row>
    <row r="890" spans="1:12" ht="15" customHeight="1">
      <c r="A890" s="130"/>
      <c r="B890" s="131"/>
      <c r="C890" s="138"/>
      <c r="D890" s="1462" t="s">
        <v>778</v>
      </c>
      <c r="E890" s="1463"/>
      <c r="F890" s="1463"/>
      <c r="G890" s="1463"/>
      <c r="H890" s="1484"/>
      <c r="I890" s="280"/>
      <c r="J890" s="1464"/>
      <c r="K890" s="134"/>
      <c r="L890" s="1465"/>
    </row>
    <row r="891" spans="1:12" ht="15" customHeight="1">
      <c r="A891" s="130"/>
      <c r="B891" s="131"/>
      <c r="C891" s="138"/>
      <c r="D891" s="1462" t="s">
        <v>1041</v>
      </c>
      <c r="E891" s="1463"/>
      <c r="F891" s="1463"/>
      <c r="G891" s="1463"/>
      <c r="H891" s="1484"/>
      <c r="I891" s="280"/>
      <c r="J891" s="1464"/>
      <c r="K891" s="134"/>
      <c r="L891" s="1465"/>
    </row>
    <row r="892" spans="1:12" ht="15" customHeight="1" thickBot="1">
      <c r="A892" s="130"/>
      <c r="B892" s="131"/>
      <c r="C892" s="138" t="s">
        <v>41</v>
      </c>
      <c r="D892" s="1466" t="s">
        <v>373</v>
      </c>
      <c r="E892" s="1467"/>
      <c r="F892" s="1467"/>
      <c r="G892" s="1467"/>
      <c r="H892" s="1468"/>
      <c r="I892" s="280"/>
      <c r="J892" s="306"/>
      <c r="K892" s="134"/>
      <c r="L892" s="496"/>
    </row>
    <row r="893" spans="1:12" ht="15" customHeight="1" thickTop="1">
      <c r="A893" s="130"/>
      <c r="B893" s="131"/>
      <c r="C893" s="167"/>
      <c r="D893" s="1658"/>
      <c r="E893" s="1659"/>
      <c r="F893" s="1659"/>
      <c r="G893" s="1659"/>
      <c r="H893" s="1660"/>
      <c r="I893" s="1565" t="s">
        <v>584</v>
      </c>
      <c r="J893" s="1567"/>
      <c r="K893" s="134"/>
      <c r="L893" s="496"/>
    </row>
    <row r="894" spans="1:12" ht="15" customHeight="1">
      <c r="A894" s="130"/>
      <c r="B894" s="131"/>
      <c r="C894" s="167"/>
      <c r="D894" s="1658"/>
      <c r="E894" s="1659"/>
      <c r="F894" s="1659"/>
      <c r="G894" s="1659"/>
      <c r="H894" s="1765"/>
      <c r="I894" s="575"/>
      <c r="J894" s="482" t="s">
        <v>585</v>
      </c>
      <c r="K894" s="134"/>
      <c r="L894" s="496"/>
    </row>
    <row r="895" spans="1:12" ht="15" customHeight="1">
      <c r="A895" s="130"/>
      <c r="B895" s="131"/>
      <c r="C895" s="167"/>
      <c r="D895" s="1658"/>
      <c r="E895" s="1659"/>
      <c r="F895" s="1659"/>
      <c r="G895" s="1659"/>
      <c r="H895" s="1765"/>
      <c r="I895" s="667"/>
      <c r="J895" s="482" t="s">
        <v>587</v>
      </c>
      <c r="K895" s="134"/>
      <c r="L895" s="136"/>
    </row>
    <row r="896" spans="1:12" ht="15" customHeight="1">
      <c r="A896" s="130"/>
      <c r="B896" s="133"/>
      <c r="C896" s="167"/>
      <c r="D896" s="295"/>
      <c r="E896" s="523"/>
      <c r="F896" s="523"/>
      <c r="G896" s="523"/>
      <c r="H896" s="523"/>
      <c r="I896" s="667"/>
      <c r="J896" s="482" t="s">
        <v>589</v>
      </c>
      <c r="K896" s="134"/>
      <c r="L896" s="136"/>
    </row>
    <row r="897" spans="1:14" ht="15" customHeight="1" thickBot="1">
      <c r="A897" s="130"/>
      <c r="B897" s="133"/>
      <c r="C897" s="167"/>
      <c r="D897" s="523"/>
      <c r="E897" s="523"/>
      <c r="F897" s="523"/>
      <c r="G897" s="523"/>
      <c r="H897" s="523"/>
      <c r="I897" s="668"/>
      <c r="J897" s="585" t="s">
        <v>591</v>
      </c>
      <c r="K897" s="134"/>
      <c r="L897" s="136"/>
    </row>
    <row r="898" spans="1:14" ht="15" customHeight="1" thickTop="1">
      <c r="A898" s="130"/>
      <c r="B898" s="133"/>
      <c r="C898" s="167"/>
      <c r="D898" s="523"/>
      <c r="E898" s="523"/>
      <c r="F898" s="523"/>
      <c r="G898" s="523"/>
      <c r="H898" s="523"/>
      <c r="I898" s="280"/>
      <c r="J898" s="306"/>
      <c r="K898" s="134"/>
      <c r="L898" s="136"/>
    </row>
    <row r="899" spans="1:14" ht="15" customHeight="1">
      <c r="A899" s="130"/>
      <c r="B899" s="381" t="s">
        <v>49</v>
      </c>
      <c r="C899" s="356" t="str">
        <f>IF(AND(C900="",COUNTIF(C886:C892,"○")=0),"",COUNTIF(C886:C892,"○"))</f>
        <v/>
      </c>
      <c r="D899" s="402"/>
      <c r="E899" s="402"/>
      <c r="F899" s="173"/>
      <c r="G899" s="173"/>
      <c r="H899" s="173"/>
      <c r="I899" s="134"/>
      <c r="K899" s="134"/>
      <c r="L899" s="136"/>
    </row>
    <row r="900" spans="1:14" ht="15" customHeight="1">
      <c r="A900" s="130"/>
      <c r="B900" s="381" t="s">
        <v>50</v>
      </c>
      <c r="C900" s="356" t="str">
        <f>IF(COUNTIF(C886:C892,"×")=0,"",COUNTIF(C886:C892,"×"))</f>
        <v/>
      </c>
      <c r="D900" s="402"/>
      <c r="E900" s="402"/>
      <c r="F900" s="173"/>
      <c r="G900" s="173"/>
      <c r="H900" s="173"/>
      <c r="I900" s="134"/>
      <c r="K900" s="134"/>
      <c r="L900" s="136"/>
    </row>
    <row r="901" spans="1:14" ht="15" customHeight="1">
      <c r="A901" s="130"/>
      <c r="B901" s="381" t="s">
        <v>51</v>
      </c>
      <c r="C901" s="619"/>
      <c r="D901" s="378"/>
      <c r="E901" s="402"/>
      <c r="F901" s="173"/>
      <c r="I901" s="134"/>
      <c r="K901" s="134"/>
      <c r="L901" s="136"/>
    </row>
    <row r="902" spans="1:14" ht="15" customHeight="1" thickBot="1">
      <c r="A902" s="130"/>
      <c r="B902" s="358"/>
      <c r="C902" s="356"/>
      <c r="D902" s="9"/>
      <c r="E902" s="9"/>
      <c r="F902" s="173"/>
      <c r="G902" s="154"/>
      <c r="I902" s="134"/>
      <c r="K902" s="134"/>
      <c r="L902" s="136"/>
    </row>
    <row r="903" spans="1:14" ht="15" customHeight="1" thickTop="1">
      <c r="A903" s="130"/>
      <c r="B903" s="382" t="s">
        <v>52</v>
      </c>
      <c r="C903" s="363" t="str">
        <f>C899</f>
        <v/>
      </c>
      <c r="D903" s="369" t="s">
        <v>1111</v>
      </c>
      <c r="E903" s="370"/>
      <c r="F903" s="370"/>
      <c r="G903" s="543"/>
      <c r="I903" s="134"/>
      <c r="K903" s="134"/>
      <c r="L903" s="136"/>
    </row>
    <row r="904" spans="1:14" ht="15" customHeight="1">
      <c r="A904" s="130"/>
      <c r="B904" s="382" t="s">
        <v>53</v>
      </c>
      <c r="C904" s="363" t="str">
        <f>IF(SUM(C899:C900)=0,"",SUM(C899:C900))</f>
        <v/>
      </c>
      <c r="D904" s="364" t="s">
        <v>1118</v>
      </c>
      <c r="E904" s="9"/>
      <c r="F904" s="9"/>
      <c r="G904" s="543"/>
      <c r="I904" s="134"/>
      <c r="K904" s="134"/>
      <c r="L904" s="136"/>
    </row>
    <row r="905" spans="1:14" ht="15" customHeight="1">
      <c r="A905" s="130"/>
      <c r="B905" s="382" t="s">
        <v>54</v>
      </c>
      <c r="C905" s="371" t="str">
        <f>IF(ISERROR(C903/C904)=TRUE,"",ROUNDDOWN(C903/C904,2))</f>
        <v/>
      </c>
      <c r="D905" s="364" t="s">
        <v>1108</v>
      </c>
      <c r="E905" s="9"/>
      <c r="F905" s="9"/>
      <c r="G905" s="148"/>
      <c r="I905" s="134"/>
      <c r="K905" s="134"/>
      <c r="L905" s="136"/>
    </row>
    <row r="906" spans="1:14" ht="15" customHeight="1" thickBot="1">
      <c r="A906" s="130"/>
      <c r="B906" s="382"/>
      <c r="C906" s="630" t="str">
        <f>IF(C905="","",IF(C904&lt;=2,"c",IF(C905&lt;0.6,"c",IF(C905&lt;0.75,"b",IF(C905&lt;0.9,"a'",IF(C905&gt;=0.9,"a",""))))))</f>
        <v/>
      </c>
      <c r="D906" s="373" t="s">
        <v>1119</v>
      </c>
      <c r="E906" s="374"/>
      <c r="F906" s="374"/>
      <c r="G906" s="149"/>
      <c r="I906" s="134"/>
      <c r="K906" s="134"/>
      <c r="L906" s="136"/>
    </row>
    <row r="907" spans="1:14" ht="15" customHeight="1" thickTop="1">
      <c r="A907" s="130"/>
      <c r="B907" s="382"/>
      <c r="C907" s="414"/>
      <c r="D907" s="403"/>
      <c r="E907" s="403"/>
      <c r="F907" s="501"/>
      <c r="G907" s="501"/>
      <c r="I907" s="134"/>
      <c r="K907" s="134"/>
      <c r="L907" s="136"/>
    </row>
    <row r="908" spans="1:14" ht="15" customHeight="1">
      <c r="A908" s="130"/>
      <c r="B908" s="399" t="s">
        <v>18</v>
      </c>
      <c r="C908" s="631" t="str">
        <f>IF(OR(K886="○"),"e",IF(OR(I886="○"),"d",N911))</f>
        <v/>
      </c>
      <c r="D908" s="403" t="s">
        <v>609</v>
      </c>
      <c r="E908" s="402"/>
      <c r="F908" s="173"/>
      <c r="I908" s="134"/>
      <c r="K908" s="134"/>
      <c r="L908" s="136"/>
    </row>
    <row r="909" spans="1:14" ht="15" customHeight="1" thickBot="1">
      <c r="A909" s="157"/>
      <c r="B909" s="157"/>
      <c r="C909" s="286"/>
      <c r="D909" s="287"/>
      <c r="E909" s="222"/>
      <c r="F909" s="222"/>
      <c r="G909" s="158"/>
      <c r="H909" s="158"/>
      <c r="I909" s="159"/>
      <c r="J909" s="160"/>
      <c r="K909" s="158"/>
      <c r="L909" s="161"/>
    </row>
    <row r="910" spans="1:14" ht="15" customHeight="1">
      <c r="C910" s="549"/>
      <c r="D910" s="501"/>
      <c r="E910" s="173"/>
      <c r="F910" s="173"/>
    </row>
    <row r="911" spans="1:14" ht="15" customHeight="1" thickBot="1">
      <c r="A911" s="9" t="s">
        <v>1643</v>
      </c>
      <c r="N911" s="525" t="str">
        <f>IF(AND(I894="○",C904&lt;=2),"c",IF(AND(I895="○",C904&lt;=2),"c",IF(AND(I896="○",C904&lt;=2),"c",IF(AND(I897="○",C904&lt;=2),"c",IF(AND(I894="○",C906="a"),"a",IF(AND(I895="○",C906="a"),"a'",IF(AND(I896="○",C906="a"),"b",IF(AND(I897="○",C906="a"),"b",IF(AND(I894="○",C906="a'"),"a'",IF(AND(I895="○",C906="a'"),"b",IF(AND(I896="○",C906="a'"),"b'",IF(AND(I897="○",C906="a'"),"b'",IF(AND(I894="○",C906="b"),"b",IF(AND(I895="○",C906="b"),"b'",IF(AND(I896="○",C906="b"),"c",IF(AND(I897="○",C906="b"),"c",IF(AND(I894="○",C906="c"),"b'",IF(AND(I895="○",C906="c"),"c",IF(AND(I896="○",C906="c"),"c",IF(AND(I897="○",C906="c"),"c",""))))))))))))))))))))</f>
        <v/>
      </c>
    </row>
    <row r="912" spans="1:14" ht="15" customHeight="1">
      <c r="A912" s="1696" t="s">
        <v>1647</v>
      </c>
      <c r="B912" s="1698" t="s">
        <v>568</v>
      </c>
      <c r="C912" s="1469" t="s">
        <v>42</v>
      </c>
      <c r="D912" s="615" t="s">
        <v>67</v>
      </c>
      <c r="E912" s="607" t="s">
        <v>351</v>
      </c>
      <c r="F912" s="460" t="s">
        <v>70</v>
      </c>
      <c r="G912" s="460" t="s">
        <v>353</v>
      </c>
      <c r="H912" s="616" t="s">
        <v>39</v>
      </c>
      <c r="I912" s="1666" t="s">
        <v>25</v>
      </c>
      <c r="J912" s="1667"/>
    </row>
    <row r="913" spans="1:10" ht="15" customHeight="1">
      <c r="A913" s="1697"/>
      <c r="B913" s="1699"/>
      <c r="C913" s="1470"/>
      <c r="D913" s="621" t="s">
        <v>354</v>
      </c>
      <c r="E913" s="622" t="s">
        <v>355</v>
      </c>
      <c r="F913" s="618" t="s">
        <v>356</v>
      </c>
      <c r="G913" s="618" t="s">
        <v>357</v>
      </c>
      <c r="H913" s="666" t="s">
        <v>358</v>
      </c>
      <c r="I913" s="1668" t="s">
        <v>361</v>
      </c>
      <c r="J913" s="1669"/>
    </row>
    <row r="914" spans="1:10" ht="15" customHeight="1" thickBot="1">
      <c r="A914" s="1646" t="s">
        <v>1650</v>
      </c>
      <c r="B914" s="1694" t="s">
        <v>1220</v>
      </c>
      <c r="C914" s="167"/>
      <c r="D914" s="383" t="s">
        <v>359</v>
      </c>
      <c r="E914" s="9"/>
      <c r="F914" s="9"/>
      <c r="G914" s="9"/>
      <c r="H914" s="345"/>
      <c r="I914" s="345"/>
      <c r="J914" s="346"/>
    </row>
    <row r="915" spans="1:10" ht="15" customHeight="1" thickTop="1">
      <c r="A915" s="1647"/>
      <c r="B915" s="1496"/>
      <c r="C915" s="138"/>
      <c r="D915" s="1462" t="s">
        <v>786</v>
      </c>
      <c r="E915" s="1463"/>
      <c r="F915" s="1463"/>
      <c r="G915" s="1652"/>
      <c r="H915" s="369" t="s">
        <v>255</v>
      </c>
      <c r="I915" s="604"/>
      <c r="J915" s="605"/>
    </row>
    <row r="916" spans="1:10" ht="15" customHeight="1">
      <c r="A916" s="1647"/>
      <c r="B916" s="1496"/>
      <c r="C916" s="138"/>
      <c r="D916" s="1462" t="s">
        <v>787</v>
      </c>
      <c r="E916" s="1463"/>
      <c r="F916" s="1463"/>
      <c r="G916" s="1652"/>
      <c r="H916" s="364" t="s">
        <v>1035</v>
      </c>
      <c r="I916" s="403"/>
      <c r="J916" s="482"/>
    </row>
    <row r="917" spans="1:10" ht="15" customHeight="1">
      <c r="A917" s="514" t="s">
        <v>180</v>
      </c>
      <c r="B917" s="133"/>
      <c r="C917" s="138"/>
      <c r="D917" s="1462" t="s">
        <v>1460</v>
      </c>
      <c r="E917" s="1463"/>
      <c r="F917" s="1463"/>
      <c r="G917" s="1652"/>
      <c r="H917" s="364" t="s">
        <v>616</v>
      </c>
      <c r="I917" s="403"/>
      <c r="J917" s="482"/>
    </row>
    <row r="918" spans="1:10" ht="15" customHeight="1">
      <c r="A918" s="514"/>
      <c r="B918" s="221"/>
      <c r="C918" s="138"/>
      <c r="D918" s="1462" t="s">
        <v>788</v>
      </c>
      <c r="E918" s="1463"/>
      <c r="F918" s="1463"/>
      <c r="G918" s="1652"/>
      <c r="H918" s="364" t="s">
        <v>617</v>
      </c>
      <c r="I918" s="403"/>
      <c r="J918" s="482"/>
    </row>
    <row r="919" spans="1:10" ht="15" customHeight="1">
      <c r="A919" s="514"/>
      <c r="B919" s="186"/>
      <c r="C919" s="138"/>
      <c r="D919" s="1462" t="s">
        <v>629</v>
      </c>
      <c r="E919" s="1463"/>
      <c r="F919" s="1463"/>
      <c r="G919" s="1652"/>
      <c r="H919" s="364" t="s">
        <v>618</v>
      </c>
      <c r="I919" s="403"/>
      <c r="J919" s="482"/>
    </row>
    <row r="920" spans="1:10" ht="15" customHeight="1">
      <c r="A920" s="514"/>
      <c r="B920" s="221"/>
      <c r="C920" s="138"/>
      <c r="D920" s="1462" t="s">
        <v>1090</v>
      </c>
      <c r="E920" s="1463"/>
      <c r="F920" s="1463"/>
      <c r="G920" s="1652"/>
      <c r="H920" s="364" t="s">
        <v>619</v>
      </c>
      <c r="I920" s="403"/>
      <c r="J920" s="482"/>
    </row>
    <row r="921" spans="1:10" ht="15" customHeight="1" thickBot="1">
      <c r="A921" s="514"/>
      <c r="B921" s="250"/>
      <c r="C921" s="167"/>
      <c r="D921" s="305"/>
      <c r="E921" s="306"/>
      <c r="F921" s="306"/>
      <c r="G921" s="306"/>
      <c r="H921" s="373" t="s">
        <v>620</v>
      </c>
      <c r="I921" s="606"/>
      <c r="J921" s="585"/>
    </row>
    <row r="922" spans="1:10" ht="15" customHeight="1" thickTop="1">
      <c r="A922" s="514"/>
      <c r="B922" s="381" t="s">
        <v>49</v>
      </c>
      <c r="C922" s="145" t="str">
        <f>IF(AND(C923="",COUNTIF(C915:C920,"○")=0),"",COUNTIF(C915:C920,"○"))</f>
        <v/>
      </c>
      <c r="D922" s="221"/>
      <c r="E922" s="173"/>
      <c r="F922" s="173"/>
      <c r="H922" s="501"/>
      <c r="I922" s="501"/>
      <c r="J922" s="285"/>
    </row>
    <row r="923" spans="1:10" ht="15" customHeight="1">
      <c r="A923" s="130"/>
      <c r="B923" s="381" t="s">
        <v>50</v>
      </c>
      <c r="C923" s="145" t="str">
        <f>IF(COUNTIF(C915:C920,"×")=0,"",COUNTIF(C915:C920,"×"))</f>
        <v/>
      </c>
      <c r="D923" s="221"/>
      <c r="E923" s="173"/>
      <c r="F923" s="173"/>
      <c r="H923" s="501"/>
      <c r="I923" s="501"/>
      <c r="J923" s="285"/>
    </row>
    <row r="924" spans="1:10" ht="15" customHeight="1">
      <c r="A924" s="130"/>
      <c r="B924" s="381" t="s">
        <v>51</v>
      </c>
      <c r="C924" s="201"/>
      <c r="D924" s="221"/>
      <c r="E924" s="173"/>
      <c r="F924" s="173"/>
      <c r="H924" s="501"/>
      <c r="I924" s="501"/>
      <c r="J924" s="285"/>
    </row>
    <row r="925" spans="1:10" ht="15" customHeight="1">
      <c r="A925" s="130"/>
      <c r="B925" s="358"/>
      <c r="C925" s="145"/>
      <c r="D925" s="221"/>
      <c r="E925" s="173"/>
      <c r="F925" s="173"/>
      <c r="H925" s="501"/>
      <c r="I925" s="501"/>
      <c r="J925" s="285"/>
    </row>
    <row r="926" spans="1:10" ht="15" customHeight="1">
      <c r="A926" s="130"/>
      <c r="B926" s="382" t="s">
        <v>52</v>
      </c>
      <c r="C926" s="145" t="str">
        <f>C922</f>
        <v/>
      </c>
      <c r="D926" s="221"/>
      <c r="E926" s="173"/>
      <c r="F926" s="173"/>
      <c r="H926" s="501"/>
      <c r="I926" s="501"/>
      <c r="J926" s="285"/>
    </row>
    <row r="927" spans="1:10" ht="15" customHeight="1">
      <c r="A927" s="130"/>
      <c r="B927" s="382" t="s">
        <v>53</v>
      </c>
      <c r="C927" s="145" t="str">
        <f>IF(SUM(C922:C923)=0,"",SUM(C922:C923))</f>
        <v/>
      </c>
      <c r="D927" s="221"/>
      <c r="E927" s="173"/>
      <c r="F927" s="173"/>
      <c r="H927" s="501"/>
      <c r="I927" s="501"/>
      <c r="J927" s="285"/>
    </row>
    <row r="928" spans="1:10" ht="15" customHeight="1">
      <c r="A928" s="130"/>
      <c r="B928" s="382" t="s">
        <v>54</v>
      </c>
      <c r="C928" s="152" t="str">
        <f>IF(ISERROR(C926/C927)=TRUE,"",ROUNDDOWN(C926/C927,2))</f>
        <v/>
      </c>
      <c r="D928" s="246"/>
      <c r="E928" s="245"/>
      <c r="F928" s="245"/>
      <c r="J928" s="136"/>
    </row>
    <row r="929" spans="1:12" ht="15" customHeight="1">
      <c r="A929" s="130"/>
      <c r="B929" s="382" t="s">
        <v>18</v>
      </c>
      <c r="C929" s="153" t="str">
        <f>IF(C928="","",IF(C928&lt;=0.1,"d",IF(C928&lt;=0.25,"c",IF(C928&lt;=0.45,"b'",IF(C928&lt;=0.65,"b",IF(C928&lt;=0.8,"a'",IF(C928&gt;0.8,"a","")))))))</f>
        <v/>
      </c>
      <c r="D929" s="221"/>
      <c r="E929" s="173"/>
      <c r="F929" s="173"/>
      <c r="G929" s="173"/>
      <c r="J929" s="136"/>
    </row>
    <row r="930" spans="1:12" ht="15" customHeight="1" thickBot="1">
      <c r="A930" s="170"/>
      <c r="B930" s="171"/>
      <c r="C930" s="161"/>
      <c r="D930" s="157"/>
      <c r="E930" s="158"/>
      <c r="F930" s="158"/>
      <c r="G930" s="158"/>
      <c r="H930" s="158"/>
      <c r="I930" s="158"/>
      <c r="J930" s="161"/>
    </row>
    <row r="931" spans="1:12" s="9" customFormat="1" ht="17.25">
      <c r="A931" s="9" t="s">
        <v>1249</v>
      </c>
      <c r="D931" s="1542" t="s">
        <v>1671</v>
      </c>
      <c r="E931" s="1542"/>
      <c r="F931" s="1542"/>
      <c r="G931" s="1542"/>
      <c r="H931" s="1542"/>
      <c r="I931" s="628"/>
    </row>
    <row r="932" spans="1:12" s="9" customFormat="1" ht="14.25" thickBot="1">
      <c r="A932" s="9" t="s">
        <v>1643</v>
      </c>
      <c r="J932" s="443"/>
      <c r="L932" s="443" t="s">
        <v>684</v>
      </c>
    </row>
    <row r="933" spans="1:12" ht="15" customHeight="1">
      <c r="A933" s="226" t="s">
        <v>185</v>
      </c>
      <c r="B933" s="227" t="s">
        <v>568</v>
      </c>
      <c r="C933" s="1469" t="s">
        <v>42</v>
      </c>
      <c r="D933" s="517" t="s">
        <v>67</v>
      </c>
      <c r="E933" s="518" t="s">
        <v>351</v>
      </c>
      <c r="F933" s="519" t="s">
        <v>147</v>
      </c>
      <c r="G933" s="519" t="s">
        <v>353</v>
      </c>
      <c r="H933" s="520" t="s">
        <v>39</v>
      </c>
      <c r="I933" s="1604" t="s">
        <v>42</v>
      </c>
      <c r="J933" s="224" t="s">
        <v>25</v>
      </c>
      <c r="K933" s="1609" t="s">
        <v>42</v>
      </c>
      <c r="L933" s="225" t="s">
        <v>73</v>
      </c>
    </row>
    <row r="934" spans="1:12" ht="42.75" customHeight="1">
      <c r="A934" s="1647" t="s">
        <v>569</v>
      </c>
      <c r="B934" s="1694" t="s">
        <v>1221</v>
      </c>
      <c r="C934" s="1470"/>
      <c r="D934" s="1655" t="s">
        <v>570</v>
      </c>
      <c r="E934" s="1656"/>
      <c r="F934" s="1656"/>
      <c r="G934" s="1656"/>
      <c r="H934" s="1657"/>
      <c r="I934" s="1605"/>
      <c r="J934" s="235"/>
      <c r="K934" s="1610"/>
      <c r="L934" s="248"/>
    </row>
    <row r="935" spans="1:12" ht="15" customHeight="1">
      <c r="A935" s="1647"/>
      <c r="B935" s="1496"/>
      <c r="C935" s="359"/>
      <c r="D935" s="469" t="s">
        <v>359</v>
      </c>
      <c r="I935" s="165"/>
      <c r="K935" s="165"/>
      <c r="L935" s="136"/>
    </row>
    <row r="936" spans="1:12" ht="15" customHeight="1">
      <c r="A936" s="514"/>
      <c r="B936" s="1496"/>
      <c r="C936" s="138"/>
      <c r="D936" s="1460" t="s">
        <v>1042</v>
      </c>
      <c r="E936" s="1461"/>
      <c r="F936" s="1461"/>
      <c r="G936" s="1461"/>
      <c r="H936" s="1487"/>
      <c r="I936" s="139"/>
      <c r="J936" s="1464" t="s">
        <v>621</v>
      </c>
      <c r="K936" s="139"/>
      <c r="L936" s="1465" t="s">
        <v>571</v>
      </c>
    </row>
    <row r="937" spans="1:12" ht="15" customHeight="1">
      <c r="A937" s="232"/>
      <c r="B937" s="220"/>
      <c r="C937" s="138"/>
      <c r="D937" s="1462" t="s">
        <v>1043</v>
      </c>
      <c r="E937" s="1463"/>
      <c r="F937" s="1463"/>
      <c r="G937" s="1463"/>
      <c r="H937" s="1463"/>
      <c r="I937" s="326"/>
      <c r="J937" s="1464"/>
      <c r="K937" s="196"/>
      <c r="L937" s="1465"/>
    </row>
    <row r="938" spans="1:12" ht="15" customHeight="1">
      <c r="A938" s="130"/>
      <c r="B938" s="131"/>
      <c r="C938" s="138"/>
      <c r="D938" s="1664" t="s">
        <v>1044</v>
      </c>
      <c r="E938" s="1665"/>
      <c r="F938" s="1665"/>
      <c r="G938" s="1665"/>
      <c r="H938" s="1708"/>
      <c r="I938" s="196"/>
      <c r="J938" s="1464"/>
      <c r="K938" s="196"/>
      <c r="L938" s="1465"/>
    </row>
    <row r="939" spans="1:12" ht="15" customHeight="1">
      <c r="A939" s="130"/>
      <c r="B939" s="131"/>
      <c r="C939" s="138"/>
      <c r="D939" s="1664" t="s">
        <v>1045</v>
      </c>
      <c r="E939" s="1665"/>
      <c r="F939" s="1665"/>
      <c r="G939" s="1665"/>
      <c r="H939" s="1708"/>
      <c r="I939" s="192"/>
      <c r="J939" s="1464"/>
      <c r="K939" s="196"/>
      <c r="L939" s="1465"/>
    </row>
    <row r="940" spans="1:12" ht="15" customHeight="1">
      <c r="A940" s="130"/>
      <c r="B940" s="131"/>
      <c r="C940" s="138"/>
      <c r="D940" s="1664" t="s">
        <v>1046</v>
      </c>
      <c r="E940" s="1665"/>
      <c r="F940" s="1665"/>
      <c r="G940" s="1665"/>
      <c r="H940" s="1708"/>
      <c r="I940" s="280"/>
      <c r="J940" s="1464"/>
      <c r="K940" s="134"/>
      <c r="L940" s="1465"/>
    </row>
    <row r="941" spans="1:12" ht="30" customHeight="1">
      <c r="A941" s="130"/>
      <c r="B941" s="131"/>
      <c r="C941" s="138"/>
      <c r="D941" s="1760" t="s">
        <v>1273</v>
      </c>
      <c r="E941" s="1761"/>
      <c r="F941" s="1761"/>
      <c r="G941" s="1761"/>
      <c r="H941" s="1762"/>
      <c r="I941" s="280"/>
      <c r="J941" s="1464"/>
      <c r="K941" s="134"/>
      <c r="L941" s="1465"/>
    </row>
    <row r="942" spans="1:12" ht="15" customHeight="1" thickBot="1">
      <c r="A942" s="130"/>
      <c r="B942" s="131"/>
      <c r="C942" s="138"/>
      <c r="D942" s="1664" t="s">
        <v>1047</v>
      </c>
      <c r="E942" s="1665"/>
      <c r="F942" s="1665"/>
      <c r="G942" s="1665"/>
      <c r="H942" s="1708"/>
      <c r="I942" s="280"/>
      <c r="J942" s="306"/>
      <c r="K942" s="134"/>
      <c r="L942" s="496"/>
    </row>
    <row r="943" spans="1:12" ht="15" customHeight="1" thickTop="1">
      <c r="A943" s="130"/>
      <c r="B943" s="131"/>
      <c r="C943" s="138"/>
      <c r="D943" s="1664" t="s">
        <v>1048</v>
      </c>
      <c r="E943" s="1665"/>
      <c r="F943" s="1665"/>
      <c r="G943" s="1665"/>
      <c r="H943" s="1695"/>
      <c r="I943" s="1565" t="s">
        <v>584</v>
      </c>
      <c r="J943" s="1567"/>
      <c r="K943" s="134"/>
      <c r="L943" s="496"/>
    </row>
    <row r="944" spans="1:12" ht="15" customHeight="1">
      <c r="A944" s="130"/>
      <c r="B944" s="131"/>
      <c r="C944" s="138"/>
      <c r="D944" s="1466" t="s">
        <v>743</v>
      </c>
      <c r="E944" s="1467"/>
      <c r="F944" s="1467"/>
      <c r="G944" s="1467"/>
      <c r="H944" s="1670"/>
      <c r="I944" s="575"/>
      <c r="J944" s="365" t="s">
        <v>585</v>
      </c>
      <c r="K944" s="134"/>
      <c r="L944" s="496"/>
    </row>
    <row r="945" spans="1:12" ht="15" customHeight="1">
      <c r="A945" s="130"/>
      <c r="B945" s="131"/>
      <c r="C945" s="167"/>
      <c r="D945" s="1658"/>
      <c r="E945" s="1659"/>
      <c r="F945" s="1659"/>
      <c r="G945" s="1659"/>
      <c r="H945" s="1660"/>
      <c r="I945" s="575"/>
      <c r="J945" s="365" t="s">
        <v>587</v>
      </c>
      <c r="K945" s="134"/>
      <c r="L945" s="136"/>
    </row>
    <row r="946" spans="1:12" ht="15" customHeight="1">
      <c r="A946" s="130"/>
      <c r="B946" s="133"/>
      <c r="C946" s="167"/>
      <c r="D946" s="1658"/>
      <c r="E946" s="1659"/>
      <c r="F946" s="1659"/>
      <c r="G946" s="1659"/>
      <c r="H946" s="1660"/>
      <c r="I946" s="575"/>
      <c r="J946" s="365" t="s">
        <v>589</v>
      </c>
      <c r="K946" s="134"/>
      <c r="L946" s="136"/>
    </row>
    <row r="947" spans="1:12" ht="15" customHeight="1" thickBot="1">
      <c r="A947" s="130"/>
      <c r="B947" s="133"/>
      <c r="C947" s="167"/>
      <c r="D947" s="1658"/>
      <c r="E947" s="1659"/>
      <c r="F947" s="1659"/>
      <c r="G947" s="1659"/>
      <c r="H947" s="1660"/>
      <c r="I947" s="577"/>
      <c r="J947" s="367" t="s">
        <v>591</v>
      </c>
      <c r="K947" s="134"/>
      <c r="L947" s="136"/>
    </row>
    <row r="948" spans="1:12" ht="15" customHeight="1" thickTop="1">
      <c r="A948" s="130"/>
      <c r="B948" s="133"/>
      <c r="C948" s="167"/>
      <c r="D948" s="1658"/>
      <c r="E948" s="1659"/>
      <c r="F948" s="1659"/>
      <c r="G948" s="1659"/>
      <c r="H948" s="1660"/>
      <c r="I948" s="280"/>
      <c r="J948" s="306"/>
      <c r="K948" s="134"/>
      <c r="L948" s="136"/>
    </row>
    <row r="949" spans="1:12" ht="15" customHeight="1">
      <c r="A949" s="130"/>
      <c r="B949" s="133"/>
      <c r="C949" s="167"/>
      <c r="D949" s="1658"/>
      <c r="E949" s="1659"/>
      <c r="F949" s="1659"/>
      <c r="G949" s="1659"/>
      <c r="H949" s="1660"/>
      <c r="I949" s="280"/>
      <c r="J949" s="306"/>
      <c r="K949" s="134"/>
      <c r="L949" s="136"/>
    </row>
    <row r="950" spans="1:12" ht="15" customHeight="1">
      <c r="A950" s="130"/>
      <c r="B950" s="133"/>
      <c r="C950" s="167"/>
      <c r="D950" s="1658"/>
      <c r="E950" s="1659"/>
      <c r="F950" s="1659"/>
      <c r="G950" s="1659"/>
      <c r="H950" s="1660"/>
      <c r="I950" s="280"/>
      <c r="J950" s="523"/>
      <c r="K950" s="134"/>
      <c r="L950" s="136"/>
    </row>
    <row r="951" spans="1:12" ht="15" customHeight="1">
      <c r="A951" s="130"/>
      <c r="B951" s="133"/>
      <c r="C951" s="167"/>
      <c r="D951" s="1658"/>
      <c r="E951" s="1659"/>
      <c r="F951" s="1659"/>
      <c r="G951" s="1659"/>
      <c r="H951" s="1659"/>
      <c r="I951" s="280"/>
      <c r="K951" s="134"/>
      <c r="L951" s="136"/>
    </row>
    <row r="952" spans="1:12" ht="15" customHeight="1">
      <c r="A952" s="130"/>
      <c r="B952" s="184" t="s">
        <v>49</v>
      </c>
      <c r="C952" s="168" t="str">
        <f>IF(AND(C953="",COUNTIF(C936:C944,"○")=0),"",COUNTIF(C936:C944,"○"))</f>
        <v/>
      </c>
      <c r="D952" s="173"/>
      <c r="E952" s="173"/>
      <c r="F952" s="173"/>
      <c r="G952" s="173"/>
      <c r="H952" s="173"/>
      <c r="I952" s="134"/>
      <c r="K952" s="134"/>
      <c r="L952" s="136"/>
    </row>
    <row r="953" spans="1:12" ht="15" customHeight="1">
      <c r="A953" s="130"/>
      <c r="B953" s="184" t="s">
        <v>50</v>
      </c>
      <c r="C953" s="168" t="str">
        <f>IF(COUNTIF(C936:C944,"×")=0,"",COUNTIF(C936:C944,"×"))</f>
        <v/>
      </c>
      <c r="D953" s="173"/>
      <c r="E953" s="173"/>
      <c r="F953" s="173"/>
      <c r="G953" s="173"/>
      <c r="H953" s="173"/>
      <c r="I953" s="134"/>
      <c r="K953" s="134"/>
      <c r="L953" s="136"/>
    </row>
    <row r="954" spans="1:12" ht="15" customHeight="1">
      <c r="A954" s="130"/>
      <c r="B954" s="184" t="s">
        <v>51</v>
      </c>
      <c r="C954" s="236"/>
      <c r="D954" s="221"/>
      <c r="E954" s="173"/>
      <c r="F954" s="173"/>
      <c r="I954" s="134"/>
      <c r="K954" s="134"/>
      <c r="L954" s="136"/>
    </row>
    <row r="955" spans="1:12" ht="15" customHeight="1" thickBot="1">
      <c r="A955" s="130"/>
      <c r="B955" s="133"/>
      <c r="C955" s="168"/>
      <c r="F955" s="173"/>
      <c r="G955" s="154"/>
      <c r="I955" s="134"/>
      <c r="K955" s="134"/>
      <c r="L955" s="136"/>
    </row>
    <row r="956" spans="1:12" ht="15" customHeight="1" thickTop="1">
      <c r="A956" s="130"/>
      <c r="B956" s="187" t="s">
        <v>52</v>
      </c>
      <c r="C956" s="145" t="str">
        <f>C952</f>
        <v/>
      </c>
      <c r="D956" s="369" t="s">
        <v>1111</v>
      </c>
      <c r="E956" s="370"/>
      <c r="F956" s="370"/>
      <c r="G956" s="613"/>
      <c r="I956" s="134"/>
      <c r="K956" s="134"/>
      <c r="L956" s="136"/>
    </row>
    <row r="957" spans="1:12" ht="15" customHeight="1">
      <c r="A957" s="130"/>
      <c r="B957" s="187" t="s">
        <v>53</v>
      </c>
      <c r="C957" s="145" t="str">
        <f>IF(SUM(C952:C953)=0,"",SUM(C952:C953))</f>
        <v/>
      </c>
      <c r="D957" s="364" t="s">
        <v>1118</v>
      </c>
      <c r="E957" s="9"/>
      <c r="F957" s="9"/>
      <c r="G957" s="613"/>
      <c r="I957" s="134"/>
      <c r="K957" s="134"/>
      <c r="L957" s="136"/>
    </row>
    <row r="958" spans="1:12" ht="15" customHeight="1">
      <c r="A958" s="130"/>
      <c r="B958" s="187" t="s">
        <v>54</v>
      </c>
      <c r="C958" s="152" t="str">
        <f>IF(ISERROR(C956/C957)=TRUE,"",ROUNDDOWN(C956/C957,2))</f>
        <v/>
      </c>
      <c r="D958" s="364" t="s">
        <v>1108</v>
      </c>
      <c r="E958" s="9"/>
      <c r="F958" s="9"/>
      <c r="G958" s="365"/>
      <c r="I958" s="134"/>
      <c r="K958" s="134"/>
      <c r="L958" s="136"/>
    </row>
    <row r="959" spans="1:12" ht="15" customHeight="1" thickBot="1">
      <c r="A959" s="130"/>
      <c r="B959" s="187"/>
      <c r="C959" s="247" t="str">
        <f>IF(C958="","",IF(C957&lt;=2,"c",IF(C958&lt;0.6,"c",IF(C958&lt;0.75,"b",IF(C958&lt;0.9,"a'",IF(C958&gt;=0.9,"a",""))))))</f>
        <v/>
      </c>
      <c r="D959" s="373" t="s">
        <v>1119</v>
      </c>
      <c r="E959" s="374"/>
      <c r="F959" s="374"/>
      <c r="G959" s="367"/>
      <c r="I959" s="134"/>
      <c r="K959" s="134"/>
      <c r="L959" s="136"/>
    </row>
    <row r="960" spans="1:12" ht="15" customHeight="1" thickTop="1">
      <c r="A960" s="130"/>
      <c r="B960" s="187"/>
      <c r="C960" s="243"/>
      <c r="D960" s="501"/>
      <c r="E960" s="501"/>
      <c r="F960" s="501"/>
      <c r="G960" s="501"/>
      <c r="I960" s="134"/>
      <c r="K960" s="134"/>
      <c r="L960" s="136"/>
    </row>
    <row r="961" spans="1:14" ht="15" customHeight="1">
      <c r="A961" s="130"/>
      <c r="B961" s="144" t="s">
        <v>18</v>
      </c>
      <c r="C961" s="244" t="str">
        <f>IF(OR(K936="○"),"e",IF(OR(I936="○"),"d",N964))</f>
        <v/>
      </c>
      <c r="D961" s="501" t="s">
        <v>609</v>
      </c>
      <c r="E961" s="173"/>
      <c r="F961" s="173"/>
      <c r="I961" s="134"/>
      <c r="K961" s="134"/>
      <c r="L961" s="136"/>
    </row>
    <row r="962" spans="1:14" ht="15" customHeight="1" thickBot="1">
      <c r="A962" s="157"/>
      <c r="B962" s="157"/>
      <c r="C962" s="286"/>
      <c r="D962" s="287"/>
      <c r="E962" s="287"/>
      <c r="F962" s="222"/>
      <c r="G962" s="158"/>
      <c r="H962" s="158"/>
      <c r="I962" s="159"/>
      <c r="J962" s="160"/>
      <c r="K962" s="158"/>
      <c r="L962" s="161"/>
    </row>
    <row r="963" spans="1:14" ht="15" customHeight="1">
      <c r="C963" s="549"/>
      <c r="D963" s="501"/>
      <c r="E963" s="501"/>
      <c r="F963" s="173"/>
    </row>
    <row r="964" spans="1:14" ht="15" customHeight="1" thickBot="1">
      <c r="A964" s="9" t="s">
        <v>1643</v>
      </c>
      <c r="N964" s="525" t="str">
        <f>IF(AND(I944="○",C957&lt;=2),"c",IF(AND(I945="○",C957&lt;=2),"c",IF(AND(I946="○",C957&lt;=2),"c",IF(AND(I947="○",C957&lt;=2),"c",IF(AND(I944="○",C959="a"),"a",IF(AND(I945="○",C959="a"),"a'",IF(AND(I946="○",C959="a"),"b",IF(AND(I947="○",C959="a"),"b",IF(AND(I944="○",C959="a'"),"a'",IF(AND(I945="○",C959="a'"),"b",IF(AND(I946="○",C959="a'"),"b'",IF(AND(I947="○",C959="a'"),"b'",IF(AND(I944="○",C959="b"),"b",IF(AND(I945="○",C959="b"),"b'",IF(AND(I946="○",C959="b"),"c",IF(AND(I947="○",C959="b"),"c",IF(AND(I944="○",C959="c"),"b'",IF(AND(I945="○",C959="c"),"c",IF(AND(I946="○",C959="c"),"c",IF(AND(I947="○",C959="c"),"c",""))))))))))))))))))))</f>
        <v/>
      </c>
    </row>
    <row r="965" spans="1:14" ht="15" customHeight="1">
      <c r="A965" s="1696" t="s">
        <v>1647</v>
      </c>
      <c r="B965" s="1698" t="s">
        <v>568</v>
      </c>
      <c r="C965" s="1469" t="s">
        <v>42</v>
      </c>
      <c r="D965" s="615" t="s">
        <v>67</v>
      </c>
      <c r="E965" s="607" t="s">
        <v>351</v>
      </c>
      <c r="F965" s="460" t="s">
        <v>70</v>
      </c>
      <c r="G965" s="460" t="s">
        <v>353</v>
      </c>
      <c r="H965" s="616" t="s">
        <v>39</v>
      </c>
      <c r="I965" s="1666" t="s">
        <v>25</v>
      </c>
      <c r="J965" s="1667"/>
    </row>
    <row r="966" spans="1:14" ht="15" customHeight="1">
      <c r="A966" s="1697"/>
      <c r="B966" s="1699"/>
      <c r="C966" s="1470"/>
      <c r="D966" s="621" t="s">
        <v>354</v>
      </c>
      <c r="E966" s="622" t="s">
        <v>355</v>
      </c>
      <c r="F966" s="618" t="s">
        <v>356</v>
      </c>
      <c r="G966" s="618" t="s">
        <v>357</v>
      </c>
      <c r="H966" s="666" t="s">
        <v>358</v>
      </c>
      <c r="I966" s="1668" t="s">
        <v>361</v>
      </c>
      <c r="J966" s="1669"/>
    </row>
    <row r="967" spans="1:14" ht="15" customHeight="1" thickBot="1">
      <c r="A967" s="1646" t="s">
        <v>1648</v>
      </c>
      <c r="B967" s="1694" t="s">
        <v>1221</v>
      </c>
      <c r="C967" s="167"/>
      <c r="D967" s="469" t="s">
        <v>359</v>
      </c>
      <c r="H967" s="345"/>
      <c r="I967" s="345"/>
      <c r="J967" s="346"/>
    </row>
    <row r="968" spans="1:14" ht="15" customHeight="1" thickTop="1">
      <c r="A968" s="1647"/>
      <c r="B968" s="1496"/>
      <c r="C968" s="138"/>
      <c r="D968" s="1462" t="s">
        <v>789</v>
      </c>
      <c r="E968" s="1463"/>
      <c r="F968" s="1463"/>
      <c r="G968" s="1652"/>
      <c r="H968" s="369" t="s">
        <v>255</v>
      </c>
      <c r="I968" s="604"/>
      <c r="J968" s="605"/>
    </row>
    <row r="969" spans="1:14" ht="15" customHeight="1">
      <c r="A969" s="1647"/>
      <c r="B969" s="1496"/>
      <c r="C969" s="138"/>
      <c r="D969" s="1462" t="s">
        <v>790</v>
      </c>
      <c r="E969" s="1463"/>
      <c r="F969" s="1463"/>
      <c r="G969" s="1652"/>
      <c r="H969" s="364" t="s">
        <v>1035</v>
      </c>
      <c r="I969" s="403"/>
      <c r="J969" s="482"/>
    </row>
    <row r="970" spans="1:14" ht="15" customHeight="1">
      <c r="A970" s="514" t="s">
        <v>180</v>
      </c>
      <c r="B970" s="133"/>
      <c r="C970" s="138"/>
      <c r="D970" s="1462" t="s">
        <v>791</v>
      </c>
      <c r="E970" s="1463"/>
      <c r="F970" s="1463"/>
      <c r="G970" s="1652"/>
      <c r="H970" s="364" t="s">
        <v>616</v>
      </c>
      <c r="I970" s="403"/>
      <c r="J970" s="482"/>
    </row>
    <row r="971" spans="1:14" ht="15" customHeight="1">
      <c r="A971" s="514"/>
      <c r="B971" s="221"/>
      <c r="C971" s="138"/>
      <c r="D971" s="1462" t="s">
        <v>792</v>
      </c>
      <c r="E971" s="1463"/>
      <c r="F971" s="1463"/>
      <c r="G971" s="1652"/>
      <c r="H971" s="364" t="s">
        <v>617</v>
      </c>
      <c r="I971" s="403"/>
      <c r="J971" s="482"/>
    </row>
    <row r="972" spans="1:14" ht="15" customHeight="1">
      <c r="A972" s="514"/>
      <c r="B972" s="186"/>
      <c r="C972" s="138"/>
      <c r="D972" s="1462" t="s">
        <v>629</v>
      </c>
      <c r="E972" s="1463"/>
      <c r="F972" s="1463"/>
      <c r="G972" s="1652"/>
      <c r="H972" s="364" t="s">
        <v>618</v>
      </c>
      <c r="I972" s="403"/>
      <c r="J972" s="482"/>
    </row>
    <row r="973" spans="1:14" ht="15" customHeight="1">
      <c r="A973" s="514"/>
      <c r="B973" s="221"/>
      <c r="C973" s="138"/>
      <c r="D973" s="1462" t="s">
        <v>1090</v>
      </c>
      <c r="E973" s="1463"/>
      <c r="F973" s="1463"/>
      <c r="G973" s="1652"/>
      <c r="H973" s="364" t="s">
        <v>619</v>
      </c>
      <c r="I973" s="403"/>
      <c r="J973" s="482"/>
    </row>
    <row r="974" spans="1:14" ht="15" customHeight="1" thickBot="1">
      <c r="A974" s="514"/>
      <c r="B974" s="223"/>
      <c r="C974" s="167"/>
      <c r="D974" s="305"/>
      <c r="E974" s="306"/>
      <c r="F974" s="306"/>
      <c r="G974" s="306"/>
      <c r="H974" s="373" t="s">
        <v>620</v>
      </c>
      <c r="I974" s="606"/>
      <c r="J974" s="585"/>
    </row>
    <row r="975" spans="1:14" ht="15" customHeight="1" thickTop="1">
      <c r="A975" s="514"/>
      <c r="B975" s="381" t="s">
        <v>49</v>
      </c>
      <c r="C975" s="145" t="str">
        <f>IF(AND(C976="",COUNTIF(C968:C973,"○")=0),"",COUNTIF(C968:C973,"○"))</f>
        <v/>
      </c>
      <c r="D975" s="221"/>
      <c r="E975" s="173"/>
      <c r="F975" s="173"/>
      <c r="H975" s="501"/>
      <c r="I975" s="501"/>
      <c r="J975" s="285"/>
    </row>
    <row r="976" spans="1:14" ht="15" customHeight="1">
      <c r="A976" s="130"/>
      <c r="B976" s="381" t="s">
        <v>50</v>
      </c>
      <c r="C976" s="145" t="str">
        <f>IF(COUNTIF(C968:C973,"×")=0,"",COUNTIF(C968:C973,"×"))</f>
        <v/>
      </c>
      <c r="D976" s="221"/>
      <c r="E976" s="173"/>
      <c r="F976" s="173"/>
      <c r="H976" s="501"/>
      <c r="I976" s="501"/>
      <c r="J976" s="285"/>
    </row>
    <row r="977" spans="1:12" ht="15" customHeight="1">
      <c r="A977" s="130"/>
      <c r="B977" s="381" t="s">
        <v>51</v>
      </c>
      <c r="C977" s="201"/>
      <c r="D977" s="221"/>
      <c r="E977" s="173"/>
      <c r="F977" s="173"/>
      <c r="H977" s="501"/>
      <c r="I977" s="501"/>
      <c r="J977" s="285"/>
    </row>
    <row r="978" spans="1:12" ht="15" customHeight="1">
      <c r="A978" s="130"/>
      <c r="B978" s="358"/>
      <c r="C978" s="145"/>
      <c r="D978" s="221"/>
      <c r="E978" s="173"/>
      <c r="F978" s="173"/>
      <c r="H978" s="501"/>
      <c r="I978" s="501"/>
      <c r="J978" s="285"/>
    </row>
    <row r="979" spans="1:12" ht="15" customHeight="1">
      <c r="A979" s="130"/>
      <c r="B979" s="382" t="s">
        <v>52</v>
      </c>
      <c r="C979" s="145" t="str">
        <f>C975</f>
        <v/>
      </c>
      <c r="D979" s="221"/>
      <c r="E979" s="173"/>
      <c r="F979" s="173"/>
      <c r="H979" s="501"/>
      <c r="I979" s="501"/>
      <c r="J979" s="285"/>
    </row>
    <row r="980" spans="1:12" ht="15" customHeight="1">
      <c r="A980" s="130"/>
      <c r="B980" s="382" t="s">
        <v>53</v>
      </c>
      <c r="C980" s="145" t="str">
        <f>IF(SUM(C975:C976)=0,"",SUM(C975:C976))</f>
        <v/>
      </c>
      <c r="D980" s="221"/>
      <c r="E980" s="173"/>
      <c r="F980" s="173"/>
      <c r="H980" s="501"/>
      <c r="I980" s="501"/>
      <c r="J980" s="285"/>
    </row>
    <row r="981" spans="1:12" ht="15" customHeight="1">
      <c r="A981" s="130"/>
      <c r="B981" s="382" t="s">
        <v>54</v>
      </c>
      <c r="C981" s="152" t="str">
        <f>IF(ISERROR(C979/C980)=TRUE,"",ROUNDDOWN(C979/C980,2))</f>
        <v/>
      </c>
      <c r="D981" s="246"/>
      <c r="E981" s="245"/>
      <c r="F981" s="245"/>
      <c r="J981" s="136"/>
    </row>
    <row r="982" spans="1:12" ht="15" customHeight="1">
      <c r="A982" s="130"/>
      <c r="B982" s="382" t="s">
        <v>18</v>
      </c>
      <c r="C982" s="153" t="str">
        <f>IF(C981="","",IF(C981&lt;=0.1,"d",IF(C981&lt;=0.25,"c",IF(C981&lt;=0.45,"b'",IF(C981&lt;=0.65,"b",IF(C981&lt;=0.8,"a'",IF(C981&gt;0.8,"a","")))))))</f>
        <v/>
      </c>
      <c r="D982" s="221"/>
      <c r="E982" s="173"/>
      <c r="F982" s="173"/>
      <c r="G982" s="173"/>
      <c r="J982" s="136"/>
    </row>
    <row r="983" spans="1:12" ht="15" customHeight="1" thickBot="1">
      <c r="A983" s="170"/>
      <c r="B983" s="171"/>
      <c r="C983" s="161"/>
      <c r="D983" s="157"/>
      <c r="E983" s="158"/>
      <c r="F983" s="158"/>
      <c r="G983" s="158"/>
      <c r="H983" s="158"/>
      <c r="I983" s="158"/>
      <c r="J983" s="161"/>
    </row>
    <row r="984" spans="1:12" s="9" customFormat="1" ht="17.25">
      <c r="A984" s="9" t="s">
        <v>1262</v>
      </c>
      <c r="D984" s="1542" t="s">
        <v>1671</v>
      </c>
      <c r="E984" s="1542"/>
      <c r="F984" s="1542"/>
      <c r="G984" s="1542"/>
      <c r="H984" s="1542"/>
      <c r="I984" s="669"/>
      <c r="J984" s="669"/>
    </row>
    <row r="985" spans="1:12" s="9" customFormat="1" ht="15" customHeight="1" thickBot="1">
      <c r="A985" s="9" t="s">
        <v>1643</v>
      </c>
      <c r="J985" s="443"/>
      <c r="L985" s="443" t="s">
        <v>684</v>
      </c>
    </row>
    <row r="986" spans="1:12" s="9" customFormat="1" ht="15" customHeight="1">
      <c r="A986" s="614" t="s">
        <v>185</v>
      </c>
      <c r="B986" s="573" t="s">
        <v>568</v>
      </c>
      <c r="C986" s="1469" t="s">
        <v>42</v>
      </c>
      <c r="D986" s="615" t="s">
        <v>67</v>
      </c>
      <c r="E986" s="607" t="s">
        <v>351</v>
      </c>
      <c r="F986" s="460" t="s">
        <v>352</v>
      </c>
      <c r="G986" s="460" t="s">
        <v>353</v>
      </c>
      <c r="H986" s="616" t="s">
        <v>39</v>
      </c>
      <c r="I986" s="1604" t="s">
        <v>42</v>
      </c>
      <c r="J986" s="385" t="s">
        <v>25</v>
      </c>
      <c r="K986" s="1609" t="s">
        <v>42</v>
      </c>
      <c r="L986" s="386" t="s">
        <v>73</v>
      </c>
    </row>
    <row r="987" spans="1:12" ht="42.75" customHeight="1">
      <c r="A987" s="1647" t="s">
        <v>569</v>
      </c>
      <c r="B987" s="1694" t="s">
        <v>1251</v>
      </c>
      <c r="C987" s="1470"/>
      <c r="D987" s="1655" t="s">
        <v>570</v>
      </c>
      <c r="E987" s="1656"/>
      <c r="F987" s="1656"/>
      <c r="G987" s="1656"/>
      <c r="H987" s="1657"/>
      <c r="I987" s="1605"/>
      <c r="J987" s="235"/>
      <c r="K987" s="1610"/>
      <c r="L987" s="248"/>
    </row>
    <row r="988" spans="1:12" ht="15" customHeight="1">
      <c r="A988" s="1647"/>
      <c r="B988" s="1496"/>
      <c r="C988" s="167"/>
      <c r="D988" s="357" t="s">
        <v>359</v>
      </c>
      <c r="E988" s="9"/>
      <c r="F988" s="9"/>
      <c r="G988" s="9"/>
      <c r="H988" s="9"/>
      <c r="I988" s="165"/>
      <c r="K988" s="165"/>
      <c r="L988" s="136"/>
    </row>
    <row r="989" spans="1:12" s="9" customFormat="1" ht="15" customHeight="1">
      <c r="A989" s="625"/>
      <c r="B989" s="1496"/>
      <c r="C989" s="138"/>
      <c r="D989" s="1460" t="s">
        <v>793</v>
      </c>
      <c r="E989" s="1461"/>
      <c r="F989" s="1461"/>
      <c r="G989" s="1461"/>
      <c r="H989" s="1487"/>
      <c r="I989" s="430"/>
      <c r="J989" s="1486" t="s">
        <v>621</v>
      </c>
      <c r="K989" s="430"/>
      <c r="L989" s="1465" t="s">
        <v>571</v>
      </c>
    </row>
    <row r="990" spans="1:12" s="9" customFormat="1" ht="15" customHeight="1">
      <c r="A990" s="429"/>
      <c r="B990" s="394"/>
      <c r="C990" s="138"/>
      <c r="D990" s="1462" t="s">
        <v>794</v>
      </c>
      <c r="E990" s="1463"/>
      <c r="F990" s="1463"/>
      <c r="G990" s="1463"/>
      <c r="H990" s="1484"/>
      <c r="I990" s="431"/>
      <c r="J990" s="1486"/>
      <c r="K990" s="657"/>
      <c r="L990" s="1465"/>
    </row>
    <row r="991" spans="1:12" s="9" customFormat="1" ht="15" customHeight="1">
      <c r="A991" s="426"/>
      <c r="B991" s="391"/>
      <c r="C991" s="138"/>
      <c r="D991" s="1462" t="s">
        <v>795</v>
      </c>
      <c r="E991" s="1463"/>
      <c r="F991" s="1463"/>
      <c r="G991" s="1463"/>
      <c r="H991" s="1484"/>
      <c r="I991" s="431"/>
      <c r="J991" s="1486"/>
      <c r="K991" s="657"/>
      <c r="L991" s="1465"/>
    </row>
    <row r="992" spans="1:12" s="9" customFormat="1" ht="15" customHeight="1">
      <c r="A992" s="426"/>
      <c r="B992" s="391"/>
      <c r="C992" s="138"/>
      <c r="D992" s="1462" t="s">
        <v>1462</v>
      </c>
      <c r="E992" s="1463"/>
      <c r="F992" s="1463"/>
      <c r="G992" s="1463"/>
      <c r="H992" s="1484"/>
      <c r="I992" s="192"/>
      <c r="J992" s="1486"/>
      <c r="K992" s="657"/>
      <c r="L992" s="1465"/>
    </row>
    <row r="993" spans="1:12" s="9" customFormat="1" ht="15" customHeight="1" thickBot="1">
      <c r="A993" s="426"/>
      <c r="B993" s="391"/>
      <c r="C993" s="138"/>
      <c r="D993" s="1462" t="s">
        <v>1463</v>
      </c>
      <c r="E993" s="1463"/>
      <c r="F993" s="1463"/>
      <c r="G993" s="1463"/>
      <c r="H993" s="1484"/>
      <c r="I993" s="283"/>
      <c r="J993" s="306"/>
      <c r="K993" s="396"/>
      <c r="L993" s="600"/>
    </row>
    <row r="994" spans="1:12" s="9" customFormat="1" ht="15" customHeight="1" thickTop="1">
      <c r="A994" s="426"/>
      <c r="B994" s="391"/>
      <c r="C994" s="138"/>
      <c r="D994" s="1462" t="s">
        <v>796</v>
      </c>
      <c r="E994" s="1463"/>
      <c r="F994" s="1463"/>
      <c r="G994" s="1463"/>
      <c r="H994" s="1652"/>
      <c r="I994" s="1565" t="s">
        <v>584</v>
      </c>
      <c r="J994" s="1567"/>
      <c r="K994" s="396"/>
      <c r="L994" s="600"/>
    </row>
    <row r="995" spans="1:12" s="9" customFormat="1" ht="15" customHeight="1">
      <c r="A995" s="426"/>
      <c r="B995" s="391"/>
      <c r="C995" s="138" t="s">
        <v>41</v>
      </c>
      <c r="D995" s="1462" t="s">
        <v>1464</v>
      </c>
      <c r="E995" s="1463"/>
      <c r="F995" s="1463"/>
      <c r="G995" s="1463"/>
      <c r="H995" s="1652"/>
      <c r="I995" s="575"/>
      <c r="J995" s="365" t="s">
        <v>585</v>
      </c>
      <c r="K995" s="396"/>
      <c r="L995" s="600"/>
    </row>
    <row r="996" spans="1:12" s="9" customFormat="1" ht="15" customHeight="1">
      <c r="A996" s="426"/>
      <c r="B996" s="391"/>
      <c r="C996" s="138"/>
      <c r="D996" s="1462" t="s">
        <v>797</v>
      </c>
      <c r="E996" s="1463"/>
      <c r="F996" s="1463"/>
      <c r="G996" s="1463"/>
      <c r="H996" s="1652"/>
      <c r="I996" s="575"/>
      <c r="J996" s="365" t="s">
        <v>587</v>
      </c>
      <c r="K996" s="396"/>
      <c r="L996" s="600"/>
    </row>
    <row r="997" spans="1:12" s="9" customFormat="1" ht="15" customHeight="1">
      <c r="A997" s="426"/>
      <c r="B997" s="391"/>
      <c r="C997" s="138"/>
      <c r="D997" s="1462" t="s">
        <v>798</v>
      </c>
      <c r="E997" s="1463"/>
      <c r="F997" s="1463"/>
      <c r="G997" s="1463"/>
      <c r="H997" s="1652"/>
      <c r="I997" s="575"/>
      <c r="J997" s="365" t="s">
        <v>589</v>
      </c>
      <c r="K997" s="396"/>
      <c r="L997" s="600"/>
    </row>
    <row r="998" spans="1:12" s="9" customFormat="1" ht="15" customHeight="1" thickBot="1">
      <c r="A998" s="426"/>
      <c r="B998" s="391"/>
      <c r="C998" s="138"/>
      <c r="D998" s="1466" t="s">
        <v>412</v>
      </c>
      <c r="E998" s="1467"/>
      <c r="F998" s="1467"/>
      <c r="G998" s="1467"/>
      <c r="H998" s="1670"/>
      <c r="I998" s="577"/>
      <c r="J998" s="367" t="s">
        <v>591</v>
      </c>
      <c r="K998" s="396"/>
      <c r="L998" s="417"/>
    </row>
    <row r="999" spans="1:12" ht="14.25" thickTop="1">
      <c r="A999" s="130"/>
      <c r="B999" s="133"/>
      <c r="C999" s="167"/>
      <c r="D999" s="173"/>
      <c r="E999" s="173"/>
      <c r="F999" s="173"/>
      <c r="G999" s="173"/>
      <c r="H999" s="173"/>
      <c r="I999" s="192"/>
      <c r="K999" s="134"/>
      <c r="L999" s="136"/>
    </row>
    <row r="1000" spans="1:12" s="9" customFormat="1" ht="15" customHeight="1">
      <c r="A1000" s="426"/>
      <c r="B1000" s="381" t="s">
        <v>49</v>
      </c>
      <c r="C1000" s="356" t="str">
        <f>IF(AND(C1001="",COUNTIF(C989:C998,"○")=0),"",COUNTIF(C989:C998,"○"))</f>
        <v/>
      </c>
      <c r="D1000" s="402"/>
      <c r="E1000" s="402"/>
      <c r="F1000" s="402"/>
      <c r="G1000" s="402"/>
      <c r="H1000" s="402"/>
      <c r="I1000" s="396"/>
      <c r="K1000" s="396"/>
      <c r="L1000" s="417"/>
    </row>
    <row r="1001" spans="1:12" s="9" customFormat="1" ht="15" customHeight="1">
      <c r="A1001" s="426"/>
      <c r="B1001" s="381" t="s">
        <v>50</v>
      </c>
      <c r="C1001" s="356" t="str">
        <f>IF(COUNTIF(C989:C998,"×")=0,"",COUNTIF(C989:C998,"×"))</f>
        <v/>
      </c>
      <c r="D1001" s="402"/>
      <c r="E1001" s="402"/>
      <c r="F1001" s="402"/>
      <c r="G1001" s="402"/>
      <c r="H1001" s="402"/>
      <c r="I1001" s="396"/>
      <c r="K1001" s="396"/>
      <c r="L1001" s="417"/>
    </row>
    <row r="1002" spans="1:12" s="9" customFormat="1" ht="15" customHeight="1">
      <c r="A1002" s="426"/>
      <c r="B1002" s="381" t="s">
        <v>51</v>
      </c>
      <c r="C1002" s="619"/>
      <c r="D1002" s="378"/>
      <c r="E1002" s="402"/>
      <c r="F1002" s="402"/>
      <c r="I1002" s="396"/>
      <c r="K1002" s="396"/>
      <c r="L1002" s="417"/>
    </row>
    <row r="1003" spans="1:12" s="9" customFormat="1" ht="15" customHeight="1" thickBot="1">
      <c r="A1003" s="426"/>
      <c r="B1003" s="358"/>
      <c r="C1003" s="356"/>
      <c r="F1003" s="402"/>
      <c r="G1003" s="374"/>
      <c r="I1003" s="396"/>
      <c r="K1003" s="396"/>
      <c r="L1003" s="417"/>
    </row>
    <row r="1004" spans="1:12" s="9" customFormat="1" ht="15" customHeight="1" thickTop="1">
      <c r="A1004" s="426"/>
      <c r="B1004" s="382" t="s">
        <v>52</v>
      </c>
      <c r="C1004" s="363" t="str">
        <f>C1000</f>
        <v/>
      </c>
      <c r="D1004" s="369" t="s">
        <v>1111</v>
      </c>
      <c r="E1004" s="370"/>
      <c r="F1004" s="370"/>
      <c r="G1004" s="613"/>
      <c r="I1004" s="396"/>
      <c r="K1004" s="396"/>
      <c r="L1004" s="417"/>
    </row>
    <row r="1005" spans="1:12" s="9" customFormat="1" ht="15" customHeight="1">
      <c r="A1005" s="426"/>
      <c r="B1005" s="382" t="s">
        <v>53</v>
      </c>
      <c r="C1005" s="363" t="str">
        <f>IF(SUM(C1000:C1001)=0,"",SUM(C1000:C1001))</f>
        <v/>
      </c>
      <c r="D1005" s="364" t="s">
        <v>1118</v>
      </c>
      <c r="G1005" s="613"/>
      <c r="I1005" s="396"/>
      <c r="K1005" s="396"/>
      <c r="L1005" s="417"/>
    </row>
    <row r="1006" spans="1:12" s="9" customFormat="1" ht="15" customHeight="1">
      <c r="A1006" s="426"/>
      <c r="B1006" s="382" t="s">
        <v>54</v>
      </c>
      <c r="C1006" s="371" t="str">
        <f>IF(ISERROR(C1004/C1005)=TRUE,"",ROUNDDOWN(C1004/C1005,2))</f>
        <v/>
      </c>
      <c r="D1006" s="364" t="s">
        <v>1108</v>
      </c>
      <c r="G1006" s="365"/>
      <c r="I1006" s="396"/>
      <c r="K1006" s="396"/>
      <c r="L1006" s="417"/>
    </row>
    <row r="1007" spans="1:12" s="9" customFormat="1" ht="15" customHeight="1" thickBot="1">
      <c r="A1007" s="426"/>
      <c r="B1007" s="382"/>
      <c r="C1007" s="630" t="str">
        <f>IF(C1006="","",IF(C1005&lt;=2,"c",IF(C1006&lt;0.6,"c",IF(C1006&lt;0.75,"b",IF(C1006&lt;0.9,"a'",IF(C1006&gt;=0.9,"a",""))))))</f>
        <v/>
      </c>
      <c r="D1007" s="373" t="s">
        <v>1119</v>
      </c>
      <c r="E1007" s="374"/>
      <c r="F1007" s="374"/>
      <c r="G1007" s="367"/>
      <c r="I1007" s="396"/>
      <c r="K1007" s="396"/>
      <c r="L1007" s="417"/>
    </row>
    <row r="1008" spans="1:12" s="9" customFormat="1" ht="15" customHeight="1" thickTop="1">
      <c r="A1008" s="426"/>
      <c r="B1008" s="382"/>
      <c r="C1008" s="414"/>
      <c r="D1008" s="403"/>
      <c r="E1008" s="403"/>
      <c r="F1008" s="403"/>
      <c r="G1008" s="403"/>
      <c r="I1008" s="396"/>
      <c r="K1008" s="396"/>
      <c r="L1008" s="417"/>
    </row>
    <row r="1009" spans="1:14" s="9" customFormat="1" ht="15" customHeight="1">
      <c r="A1009" s="426"/>
      <c r="B1009" s="399" t="s">
        <v>18</v>
      </c>
      <c r="C1009" s="631" t="str">
        <f>IF(OR(K989="○"),"e",IF(OR(I989="○"),"d",IF(OR(I1007="d"),"d",N1011)))</f>
        <v/>
      </c>
      <c r="D1009" s="403" t="s">
        <v>609</v>
      </c>
      <c r="E1009" s="402"/>
      <c r="F1009" s="402"/>
      <c r="I1009" s="396"/>
      <c r="K1009" s="396"/>
      <c r="L1009" s="417"/>
    </row>
    <row r="1010" spans="1:14" ht="15" customHeight="1" thickBot="1">
      <c r="A1010" s="170"/>
      <c r="B1010" s="171"/>
      <c r="C1010" s="161"/>
      <c r="D1010" s="157"/>
      <c r="E1010" s="158"/>
      <c r="F1010" s="158"/>
      <c r="G1010" s="158"/>
      <c r="H1010" s="158"/>
      <c r="I1010" s="159"/>
      <c r="J1010" s="158"/>
      <c r="K1010" s="159"/>
      <c r="L1010" s="161"/>
    </row>
    <row r="1011" spans="1:14" ht="15" customHeight="1">
      <c r="A1011" s="219"/>
      <c r="N1011" s="525" t="str">
        <f>IF(AND(I995="○",C1005&lt;=2),"c",IF(AND(I996="○",C1005&lt;=2),"c",IF(AND(I997="○",C1005&lt;=2),"c",IF(AND(I998="○",C1005&lt;=2),"c",IF(AND(I995="○",C1007="a"),"a",IF(AND(I996="○",C1007="a"),"a'",IF(AND(I997="○",C1007="a"),"b",IF(AND(I998="○",C1007="a"),"b",IF(AND(I995="○",C1007="a'"),"a'",IF(AND(I996="○",C1007="a'"),"b",IF(AND(I997="○",C1007="a'"),"b'",IF(AND(I998="○",C1007="a'"),"b'",IF(AND(I995="○",C1007="b"),"b",IF(AND(I996="○",C1007="b"),"b'",IF(AND(I997="○",C1007="b"),"c",IF(AND(I998="○",C1007="b"),"c",IF(AND(I995="○",C1007="c"),"b'",IF(AND(I996="○",C1007="c"),"c",IF(AND(I997="○",C1007="c"),"c",IF(AND(I998="○",C1007="c"),"c",""))))))))))))))))))))</f>
        <v/>
      </c>
    </row>
    <row r="1012" spans="1:14" ht="15" customHeight="1" thickBot="1">
      <c r="A1012" s="9" t="s">
        <v>1643</v>
      </c>
    </row>
    <row r="1013" spans="1:14" ht="15" customHeight="1">
      <c r="A1013" s="1696" t="s">
        <v>1647</v>
      </c>
      <c r="B1013" s="1698" t="s">
        <v>568</v>
      </c>
      <c r="C1013" s="1469" t="s">
        <v>42</v>
      </c>
      <c r="D1013" s="615" t="s">
        <v>67</v>
      </c>
      <c r="E1013" s="607" t="s">
        <v>351</v>
      </c>
      <c r="F1013" s="460" t="s">
        <v>70</v>
      </c>
      <c r="G1013" s="460" t="s">
        <v>353</v>
      </c>
      <c r="H1013" s="616" t="s">
        <v>39</v>
      </c>
      <c r="I1013" s="1666" t="s">
        <v>25</v>
      </c>
      <c r="J1013" s="1667"/>
    </row>
    <row r="1014" spans="1:14" ht="15" customHeight="1">
      <c r="A1014" s="1697"/>
      <c r="B1014" s="1699"/>
      <c r="C1014" s="1470"/>
      <c r="D1014" s="621" t="s">
        <v>354</v>
      </c>
      <c r="E1014" s="622" t="s">
        <v>355</v>
      </c>
      <c r="F1014" s="618" t="s">
        <v>356</v>
      </c>
      <c r="G1014" s="618" t="s">
        <v>357</v>
      </c>
      <c r="H1014" s="623" t="s">
        <v>358</v>
      </c>
      <c r="I1014" s="1668" t="s">
        <v>361</v>
      </c>
      <c r="J1014" s="1669"/>
    </row>
    <row r="1015" spans="1:14" ht="15" customHeight="1" thickBot="1">
      <c r="A1015" s="1646" t="s">
        <v>1648</v>
      </c>
      <c r="B1015" s="1694" t="s">
        <v>1251</v>
      </c>
      <c r="C1015" s="167"/>
      <c r="D1015" s="469" t="s">
        <v>359</v>
      </c>
      <c r="G1015" s="182"/>
      <c r="H1015" s="182"/>
      <c r="I1015" s="182"/>
      <c r="J1015" s="166"/>
    </row>
    <row r="1016" spans="1:14" ht="15" customHeight="1" thickTop="1">
      <c r="A1016" s="1647"/>
      <c r="B1016" s="1496"/>
      <c r="C1016" s="138"/>
      <c r="D1016" s="1462" t="s">
        <v>799</v>
      </c>
      <c r="E1016" s="1463"/>
      <c r="F1016" s="1463"/>
      <c r="G1016" s="1652"/>
      <c r="H1016" s="369" t="s">
        <v>255</v>
      </c>
      <c r="I1016" s="604"/>
      <c r="J1016" s="605"/>
      <c r="K1016" s="205"/>
    </row>
    <row r="1017" spans="1:14" ht="15" customHeight="1">
      <c r="A1017" s="1647"/>
      <c r="B1017" s="1496"/>
      <c r="C1017" s="138"/>
      <c r="D1017" s="1462" t="s">
        <v>800</v>
      </c>
      <c r="E1017" s="1463"/>
      <c r="F1017" s="1463"/>
      <c r="G1017" s="1652"/>
      <c r="H1017" s="364" t="s">
        <v>1035</v>
      </c>
      <c r="I1017" s="403"/>
      <c r="J1017" s="482"/>
      <c r="K1017" s="205"/>
    </row>
    <row r="1018" spans="1:14" ht="15" customHeight="1">
      <c r="A1018" s="514" t="s">
        <v>180</v>
      </c>
      <c r="B1018" s="133"/>
      <c r="C1018" s="138"/>
      <c r="D1018" s="1462" t="s">
        <v>1036</v>
      </c>
      <c r="E1018" s="1463"/>
      <c r="F1018" s="1463"/>
      <c r="G1018" s="1652"/>
      <c r="H1018" s="364" t="s">
        <v>616</v>
      </c>
      <c r="I1018" s="403"/>
      <c r="J1018" s="482"/>
      <c r="K1018" s="205"/>
    </row>
    <row r="1019" spans="1:14" ht="15" customHeight="1">
      <c r="A1019" s="514"/>
      <c r="B1019" s="221"/>
      <c r="C1019" s="138"/>
      <c r="D1019" s="1462" t="s">
        <v>721</v>
      </c>
      <c r="E1019" s="1463"/>
      <c r="F1019" s="1463"/>
      <c r="G1019" s="1652"/>
      <c r="H1019" s="364" t="s">
        <v>617</v>
      </c>
      <c r="I1019" s="403"/>
      <c r="J1019" s="482"/>
      <c r="K1019" s="205"/>
    </row>
    <row r="1020" spans="1:14" ht="15" customHeight="1">
      <c r="A1020" s="514"/>
      <c r="B1020" s="221"/>
      <c r="C1020" s="138"/>
      <c r="D1020" s="1462" t="s">
        <v>1072</v>
      </c>
      <c r="E1020" s="1463"/>
      <c r="F1020" s="1463"/>
      <c r="G1020" s="1652"/>
      <c r="H1020" s="364" t="s">
        <v>618</v>
      </c>
      <c r="I1020" s="403"/>
      <c r="J1020" s="482"/>
    </row>
    <row r="1021" spans="1:14" ht="15" customHeight="1">
      <c r="A1021" s="514"/>
      <c r="B1021" s="221"/>
      <c r="C1021" s="167"/>
      <c r="E1021" s="306"/>
      <c r="F1021" s="306"/>
      <c r="G1021" s="504"/>
      <c r="H1021" s="364" t="s">
        <v>619</v>
      </c>
      <c r="I1021" s="403"/>
      <c r="J1021" s="482"/>
    </row>
    <row r="1022" spans="1:14" ht="15" customHeight="1" thickBot="1">
      <c r="A1022" s="514"/>
      <c r="B1022" s="186"/>
      <c r="C1022" s="167"/>
      <c r="E1022" s="306"/>
      <c r="F1022" s="306"/>
      <c r="G1022" s="504"/>
      <c r="H1022" s="373" t="s">
        <v>620</v>
      </c>
      <c r="I1022" s="606"/>
      <c r="J1022" s="585"/>
    </row>
    <row r="1023" spans="1:14" ht="15" customHeight="1" thickTop="1">
      <c r="A1023" s="514"/>
      <c r="B1023" s="381" t="s">
        <v>49</v>
      </c>
      <c r="C1023" s="145" t="str">
        <f>IF(AND(C1024="",COUNTIF(C1016:C1020,"○")=0),"",COUNTIF(C1016:C1020,"○"))</f>
        <v/>
      </c>
      <c r="D1023" s="221"/>
      <c r="E1023" s="173"/>
      <c r="F1023" s="173"/>
      <c r="J1023" s="136"/>
    </row>
    <row r="1024" spans="1:14" ht="15" customHeight="1">
      <c r="A1024" s="130"/>
      <c r="B1024" s="381" t="s">
        <v>50</v>
      </c>
      <c r="C1024" s="145" t="str">
        <f>IF(COUNTIF(C1016:C1020,"×")=0,"",COUNTIF(C1016:C1020,"×"))</f>
        <v/>
      </c>
      <c r="D1024" s="221"/>
      <c r="E1024" s="173"/>
      <c r="F1024" s="173"/>
      <c r="J1024" s="136"/>
    </row>
    <row r="1025" spans="1:12" ht="15" customHeight="1">
      <c r="A1025" s="130"/>
      <c r="B1025" s="381" t="s">
        <v>51</v>
      </c>
      <c r="C1025" s="201"/>
      <c r="D1025" s="221"/>
      <c r="E1025" s="173"/>
      <c r="F1025" s="173"/>
      <c r="J1025" s="136"/>
    </row>
    <row r="1026" spans="1:12" ht="15" customHeight="1">
      <c r="A1026" s="130"/>
      <c r="B1026" s="358"/>
      <c r="C1026" s="145"/>
      <c r="D1026" s="221"/>
      <c r="E1026" s="173"/>
      <c r="F1026" s="173"/>
      <c r="J1026" s="136"/>
    </row>
    <row r="1027" spans="1:12" ht="15" customHeight="1">
      <c r="A1027" s="130"/>
      <c r="B1027" s="382" t="s">
        <v>52</v>
      </c>
      <c r="C1027" s="145" t="str">
        <f>C1023</f>
        <v/>
      </c>
      <c r="D1027" s="221"/>
      <c r="E1027" s="173"/>
      <c r="F1027" s="173"/>
      <c r="J1027" s="136"/>
    </row>
    <row r="1028" spans="1:12" ht="15" customHeight="1">
      <c r="A1028" s="130"/>
      <c r="B1028" s="382" t="s">
        <v>53</v>
      </c>
      <c r="C1028" s="145" t="str">
        <f>IF(SUM(C1023:C1024)=0,"",SUM(C1023:C1024))</f>
        <v/>
      </c>
      <c r="D1028" s="221"/>
      <c r="E1028" s="173"/>
      <c r="F1028" s="173"/>
      <c r="J1028" s="136"/>
    </row>
    <row r="1029" spans="1:12" ht="15" customHeight="1">
      <c r="A1029" s="130"/>
      <c r="B1029" s="382" t="s">
        <v>54</v>
      </c>
      <c r="C1029" s="152" t="str">
        <f>IF(ISERROR(C1027/C1028)=TRUE,"",ROUNDDOWN(C1027/C1028,2))</f>
        <v/>
      </c>
      <c r="D1029" s="246"/>
      <c r="E1029" s="245"/>
      <c r="F1029" s="245"/>
      <c r="J1029" s="136"/>
    </row>
    <row r="1030" spans="1:12" ht="15" customHeight="1">
      <c r="A1030" s="130"/>
      <c r="B1030" s="382" t="s">
        <v>18</v>
      </c>
      <c r="C1030" s="153" t="str">
        <f>IF(C1029="","",IF(C1029&lt;=0.1,"d",IF(C1029&lt;=0.25,"c",IF(C1029&lt;=0.45,"b'",IF(C1029&lt;=0.65,"b",IF(C1029&lt;=0.8,"a'",IF(C1029&gt;0.8,"a","")))))))</f>
        <v/>
      </c>
      <c r="D1030" s="221"/>
      <c r="E1030" s="173"/>
      <c r="F1030" s="173"/>
      <c r="G1030" s="173"/>
      <c r="J1030" s="136"/>
    </row>
    <row r="1031" spans="1:12" ht="15" customHeight="1" thickBot="1">
      <c r="A1031" s="170"/>
      <c r="B1031" s="171"/>
      <c r="C1031" s="161"/>
      <c r="D1031" s="157"/>
      <c r="E1031" s="158"/>
      <c r="F1031" s="158"/>
      <c r="G1031" s="158"/>
      <c r="H1031" s="158"/>
      <c r="I1031" s="158"/>
      <c r="J1031" s="161"/>
    </row>
    <row r="1032" spans="1:12" s="9" customFormat="1" ht="17.25">
      <c r="A1032" s="9" t="s">
        <v>1263</v>
      </c>
      <c r="D1032" s="1542" t="s">
        <v>1671</v>
      </c>
      <c r="E1032" s="1542"/>
      <c r="F1032" s="1542"/>
      <c r="G1032" s="1542"/>
      <c r="H1032" s="1542"/>
      <c r="I1032" s="669"/>
      <c r="J1032" s="669"/>
    </row>
    <row r="1033" spans="1:12" s="9" customFormat="1" ht="15" customHeight="1" thickBot="1">
      <c r="A1033" s="9" t="s">
        <v>1643</v>
      </c>
      <c r="J1033" s="443"/>
      <c r="L1033" s="443" t="s">
        <v>684</v>
      </c>
    </row>
    <row r="1034" spans="1:12" s="9" customFormat="1" ht="15" customHeight="1">
      <c r="A1034" s="614" t="s">
        <v>185</v>
      </c>
      <c r="B1034" s="573" t="s">
        <v>568</v>
      </c>
      <c r="C1034" s="1469" t="s">
        <v>42</v>
      </c>
      <c r="D1034" s="615" t="s">
        <v>67</v>
      </c>
      <c r="E1034" s="607" t="s">
        <v>351</v>
      </c>
      <c r="F1034" s="460" t="s">
        <v>352</v>
      </c>
      <c r="G1034" s="460" t="s">
        <v>353</v>
      </c>
      <c r="H1034" s="616" t="s">
        <v>39</v>
      </c>
      <c r="I1034" s="1604" t="s">
        <v>42</v>
      </c>
      <c r="J1034" s="385" t="s">
        <v>25</v>
      </c>
      <c r="K1034" s="1609" t="s">
        <v>42</v>
      </c>
      <c r="L1034" s="386" t="s">
        <v>73</v>
      </c>
    </row>
    <row r="1035" spans="1:12" ht="42.75" customHeight="1">
      <c r="A1035" s="1647" t="s">
        <v>569</v>
      </c>
      <c r="B1035" s="1694" t="s">
        <v>1252</v>
      </c>
      <c r="C1035" s="1470"/>
      <c r="D1035" s="1655" t="s">
        <v>570</v>
      </c>
      <c r="E1035" s="1656"/>
      <c r="F1035" s="1656"/>
      <c r="G1035" s="1656"/>
      <c r="H1035" s="1657"/>
      <c r="I1035" s="1605"/>
      <c r="J1035" s="235"/>
      <c r="K1035" s="1610"/>
      <c r="L1035" s="248"/>
    </row>
    <row r="1036" spans="1:12" ht="15" customHeight="1">
      <c r="A1036" s="1647"/>
      <c r="B1036" s="1496"/>
      <c r="C1036" s="167"/>
      <c r="D1036" s="469" t="s">
        <v>359</v>
      </c>
      <c r="I1036" s="165"/>
      <c r="K1036" s="165"/>
      <c r="L1036" s="136"/>
    </row>
    <row r="1037" spans="1:12" ht="15" customHeight="1">
      <c r="A1037" s="514"/>
      <c r="B1037" s="1496"/>
      <c r="C1037" s="138"/>
      <c r="D1037" s="1460" t="s">
        <v>1054</v>
      </c>
      <c r="E1037" s="1461"/>
      <c r="F1037" s="1461"/>
      <c r="G1037" s="1461"/>
      <c r="H1037" s="1487"/>
      <c r="I1037" s="139"/>
      <c r="J1037" s="1464" t="s">
        <v>621</v>
      </c>
      <c r="K1037" s="139"/>
      <c r="L1037" s="1465" t="s">
        <v>571</v>
      </c>
    </row>
    <row r="1038" spans="1:12" ht="15" customHeight="1">
      <c r="A1038" s="232"/>
      <c r="B1038" s="220"/>
      <c r="C1038" s="138"/>
      <c r="D1038" s="1462" t="s">
        <v>1055</v>
      </c>
      <c r="E1038" s="1463"/>
      <c r="F1038" s="1463"/>
      <c r="G1038" s="1463"/>
      <c r="H1038" s="1484"/>
      <c r="I1038" s="196"/>
      <c r="J1038" s="1464"/>
      <c r="K1038" s="196"/>
      <c r="L1038" s="1465"/>
    </row>
    <row r="1039" spans="1:12" ht="15" customHeight="1">
      <c r="A1039" s="130"/>
      <c r="B1039" s="131"/>
      <c r="C1039" s="138"/>
      <c r="D1039" s="1462" t="s">
        <v>1056</v>
      </c>
      <c r="E1039" s="1463"/>
      <c r="F1039" s="1463"/>
      <c r="G1039" s="1463"/>
      <c r="H1039" s="1484"/>
      <c r="I1039" s="196"/>
      <c r="J1039" s="1464"/>
      <c r="K1039" s="196"/>
      <c r="L1039" s="1465"/>
    </row>
    <row r="1040" spans="1:12" ht="15" customHeight="1">
      <c r="A1040" s="130"/>
      <c r="B1040" s="131"/>
      <c r="C1040" s="138"/>
      <c r="D1040" s="1462" t="s">
        <v>1057</v>
      </c>
      <c r="E1040" s="1463"/>
      <c r="F1040" s="1463"/>
      <c r="G1040" s="1463"/>
      <c r="H1040" s="1484"/>
      <c r="I1040" s="192"/>
      <c r="J1040" s="1464"/>
      <c r="K1040" s="196"/>
      <c r="L1040" s="1465"/>
    </row>
    <row r="1041" spans="1:12" ht="15" customHeight="1" thickBot="1">
      <c r="A1041" s="130"/>
      <c r="B1041" s="131"/>
      <c r="C1041" s="138"/>
      <c r="D1041" s="1664" t="s">
        <v>1058</v>
      </c>
      <c r="E1041" s="1665"/>
      <c r="F1041" s="1665"/>
      <c r="G1041" s="1665"/>
      <c r="H1041" s="1708"/>
      <c r="I1041" s="283"/>
      <c r="J1041" s="1491"/>
      <c r="K1041" s="134"/>
      <c r="L1041" s="1465"/>
    </row>
    <row r="1042" spans="1:12" ht="15" customHeight="1" thickTop="1">
      <c r="A1042" s="130"/>
      <c r="B1042" s="131"/>
      <c r="C1042" s="138"/>
      <c r="D1042" s="1466" t="s">
        <v>566</v>
      </c>
      <c r="E1042" s="1467"/>
      <c r="F1042" s="1467"/>
      <c r="G1042" s="1467"/>
      <c r="H1042" s="1670"/>
      <c r="I1042" s="1565" t="s">
        <v>584</v>
      </c>
      <c r="J1042" s="1567"/>
      <c r="K1042" s="134"/>
      <c r="L1042" s="496"/>
    </row>
    <row r="1043" spans="1:12" ht="15" customHeight="1">
      <c r="A1043" s="130"/>
      <c r="B1043" s="131"/>
      <c r="C1043" s="138"/>
      <c r="D1043" s="1466" t="s">
        <v>373</v>
      </c>
      <c r="E1043" s="1467"/>
      <c r="F1043" s="1467"/>
      <c r="G1043" s="1467"/>
      <c r="H1043" s="1670"/>
      <c r="I1043" s="575"/>
      <c r="J1043" s="365" t="s">
        <v>585</v>
      </c>
      <c r="K1043" s="134"/>
      <c r="L1043" s="496"/>
    </row>
    <row r="1044" spans="1:12" ht="15" customHeight="1">
      <c r="A1044" s="130"/>
      <c r="B1044" s="131"/>
      <c r="C1044" s="138"/>
      <c r="D1044" s="1466" t="s">
        <v>679</v>
      </c>
      <c r="E1044" s="1467"/>
      <c r="F1044" s="1467"/>
      <c r="G1044" s="1467"/>
      <c r="H1044" s="1670"/>
      <c r="I1044" s="575"/>
      <c r="J1044" s="365" t="s">
        <v>587</v>
      </c>
      <c r="K1044" s="134"/>
      <c r="L1044" s="496"/>
    </row>
    <row r="1045" spans="1:12" ht="15" customHeight="1">
      <c r="A1045" s="130"/>
      <c r="B1045" s="131"/>
      <c r="C1045" s="167"/>
      <c r="D1045" s="305"/>
      <c r="E1045" s="306"/>
      <c r="F1045" s="306"/>
      <c r="G1045" s="306"/>
      <c r="H1045" s="306"/>
      <c r="I1045" s="575"/>
      <c r="J1045" s="365" t="s">
        <v>589</v>
      </c>
      <c r="K1045" s="134"/>
      <c r="L1045" s="496"/>
    </row>
    <row r="1046" spans="1:12" ht="15" customHeight="1" thickBot="1">
      <c r="A1046" s="130"/>
      <c r="B1046" s="131"/>
      <c r="C1046" s="167"/>
      <c r="D1046" s="295"/>
      <c r="E1046" s="523"/>
      <c r="F1046" s="523"/>
      <c r="G1046" s="523"/>
      <c r="H1046" s="523"/>
      <c r="I1046" s="577"/>
      <c r="J1046" s="367" t="s">
        <v>591</v>
      </c>
      <c r="K1046" s="134"/>
      <c r="L1046" s="136"/>
    </row>
    <row r="1047" spans="1:12" ht="15" customHeight="1" thickTop="1">
      <c r="A1047" s="130"/>
      <c r="B1047" s="381" t="s">
        <v>49</v>
      </c>
      <c r="C1047" s="168" t="str">
        <f>IF(AND(C1048="",COUNTIF(C1037:C1044,"○")=0),"",COUNTIF(C1037:C1044,"○"))</f>
        <v/>
      </c>
      <c r="D1047" s="173"/>
      <c r="E1047" s="173"/>
      <c r="F1047" s="173"/>
      <c r="G1047" s="173"/>
      <c r="H1047" s="173"/>
      <c r="I1047" s="134"/>
      <c r="K1047" s="134"/>
      <c r="L1047" s="136"/>
    </row>
    <row r="1048" spans="1:12" ht="15" customHeight="1">
      <c r="A1048" s="130"/>
      <c r="B1048" s="381" t="s">
        <v>50</v>
      </c>
      <c r="C1048" s="168" t="str">
        <f>IF(COUNTIF(C1037:C1044,"×")=0,"",COUNTIF(C1037:C1044,"×"))</f>
        <v/>
      </c>
      <c r="D1048" s="173"/>
      <c r="E1048" s="173"/>
      <c r="F1048" s="173"/>
      <c r="G1048" s="173"/>
      <c r="H1048" s="173"/>
      <c r="I1048" s="134"/>
      <c r="K1048" s="134"/>
      <c r="L1048" s="136"/>
    </row>
    <row r="1049" spans="1:12" ht="15" customHeight="1">
      <c r="A1049" s="130"/>
      <c r="B1049" s="381" t="s">
        <v>51</v>
      </c>
      <c r="C1049" s="236"/>
      <c r="D1049" s="221"/>
      <c r="E1049" s="173"/>
      <c r="F1049" s="173"/>
      <c r="I1049" s="134"/>
      <c r="K1049" s="134"/>
      <c r="L1049" s="136"/>
    </row>
    <row r="1050" spans="1:12" ht="15" customHeight="1" thickBot="1">
      <c r="A1050" s="130"/>
      <c r="B1050" s="358"/>
      <c r="C1050" s="168"/>
      <c r="F1050" s="173"/>
      <c r="G1050" s="154"/>
      <c r="I1050" s="134"/>
      <c r="K1050" s="134"/>
      <c r="L1050" s="136"/>
    </row>
    <row r="1051" spans="1:12" ht="15" customHeight="1" thickTop="1">
      <c r="A1051" s="130"/>
      <c r="B1051" s="382" t="s">
        <v>52</v>
      </c>
      <c r="C1051" s="145" t="str">
        <f>C1047</f>
        <v/>
      </c>
      <c r="D1051" s="369" t="s">
        <v>1111</v>
      </c>
      <c r="E1051" s="370"/>
      <c r="F1051" s="370"/>
      <c r="G1051" s="543"/>
      <c r="I1051" s="134"/>
      <c r="K1051" s="134"/>
      <c r="L1051" s="136"/>
    </row>
    <row r="1052" spans="1:12" ht="15" customHeight="1">
      <c r="A1052" s="130"/>
      <c r="B1052" s="382" t="s">
        <v>53</v>
      </c>
      <c r="C1052" s="145" t="str">
        <f>IF(SUM(C1047:C1048)=0,"",SUM(C1047:C1048))</f>
        <v/>
      </c>
      <c r="D1052" s="364" t="s">
        <v>1118</v>
      </c>
      <c r="E1052" s="9"/>
      <c r="F1052" s="9"/>
      <c r="G1052" s="543"/>
      <c r="I1052" s="134"/>
      <c r="K1052" s="134"/>
      <c r="L1052" s="136"/>
    </row>
    <row r="1053" spans="1:12" ht="15" customHeight="1">
      <c r="A1053" s="130"/>
      <c r="B1053" s="382" t="s">
        <v>54</v>
      </c>
      <c r="C1053" s="152" t="str">
        <f>IF(ISERROR(C1051/C1052)=TRUE,"",ROUNDDOWN(C1051/C1052,2))</f>
        <v/>
      </c>
      <c r="D1053" s="364" t="s">
        <v>1108</v>
      </c>
      <c r="E1053" s="9"/>
      <c r="F1053" s="9"/>
      <c r="G1053" s="148"/>
      <c r="I1053" s="134"/>
      <c r="K1053" s="134"/>
      <c r="L1053" s="136"/>
    </row>
    <row r="1054" spans="1:12" ht="15" customHeight="1" thickBot="1">
      <c r="A1054" s="130"/>
      <c r="B1054" s="382"/>
      <c r="C1054" s="247" t="str">
        <f>IF(C1053="","",IF(C1052&lt;=2,"c",IF(C1053&lt;0.6,"c",IF(C1053&lt;0.75,"b",IF(C1053&lt;0.9,"a'",IF(C1053&gt;=0.9,"a",""))))))</f>
        <v/>
      </c>
      <c r="D1054" s="373" t="s">
        <v>1119</v>
      </c>
      <c r="E1054" s="374"/>
      <c r="F1054" s="374"/>
      <c r="G1054" s="149"/>
      <c r="I1054" s="134"/>
      <c r="K1054" s="134"/>
      <c r="L1054" s="136"/>
    </row>
    <row r="1055" spans="1:12" ht="15" customHeight="1" thickTop="1">
      <c r="A1055" s="130"/>
      <c r="B1055" s="382"/>
      <c r="C1055" s="243"/>
      <c r="D1055" s="501"/>
      <c r="E1055" s="501"/>
      <c r="F1055" s="501"/>
      <c r="G1055" s="501"/>
      <c r="I1055" s="134"/>
      <c r="K1055" s="134"/>
      <c r="L1055" s="136"/>
    </row>
    <row r="1056" spans="1:12" ht="15" customHeight="1">
      <c r="A1056" s="130"/>
      <c r="B1056" s="399" t="s">
        <v>18</v>
      </c>
      <c r="C1056" s="244" t="str">
        <f>IF(OR(K1037="○"),"e",IF(OR(I1037="○"),"d",IF(OR(I1054="d"),"d",N1058)))</f>
        <v/>
      </c>
      <c r="D1056" s="501" t="s">
        <v>609</v>
      </c>
      <c r="E1056" s="173"/>
      <c r="F1056" s="173"/>
      <c r="I1056" s="134"/>
      <c r="K1056" s="134"/>
      <c r="L1056" s="136"/>
    </row>
    <row r="1057" spans="1:14" ht="15" customHeight="1" thickBot="1">
      <c r="A1057" s="170"/>
      <c r="B1057" s="171"/>
      <c r="C1057" s="161"/>
      <c r="D1057" s="157"/>
      <c r="E1057" s="158"/>
      <c r="F1057" s="158"/>
      <c r="G1057" s="158"/>
      <c r="H1057" s="158"/>
      <c r="I1057" s="159"/>
      <c r="J1057" s="158"/>
      <c r="K1057" s="159"/>
      <c r="L1057" s="161"/>
    </row>
    <row r="1058" spans="1:14" s="9" customFormat="1" ht="15" customHeight="1">
      <c r="A1058" s="620"/>
      <c r="N1058" s="588" t="str">
        <f>IF(AND(I1043="○",C1052&lt;=2),"c",IF(AND(I1044="○",C1052&lt;=2),"c",IF(AND(I1045="○",C1052&lt;=2),"c",IF(AND(I1046="○",C1052&lt;=2),"c",IF(AND(I1043="○",C1054="a"),"a",IF(AND(I1044="○",C1054="a"),"a'",IF(AND(I1045="○",C1054="a"),"b",IF(AND(I1046="○",C1054="a"),"b",IF(AND(I1043="○",C1054="a'"),"a'",IF(AND(I1044="○",C1054="a'"),"b",IF(AND(I1045="○",C1054="a'"),"b'",IF(AND(I1046="○",C1054="a'"),"b'",IF(AND(I1043="○",C1054="b"),"b",IF(AND(I1044="○",C1054="b"),"b'",IF(AND(I1045="○",C1054="b"),"c",IF(AND(I1046="○",C1054="b"),"c",IF(AND(I1043="○",C1054="c"),"b'",IF(AND(I1044="○",C1054="c"),"c",IF(AND(I1045="○",C1054="c"),"c",IF(AND(I1046="○",C1054="c"),"c",""))))))))))))))))))))</f>
        <v/>
      </c>
    </row>
    <row r="1059" spans="1:14" s="9" customFormat="1" ht="15" customHeight="1" thickBot="1">
      <c r="A1059" s="9" t="s">
        <v>1643</v>
      </c>
    </row>
    <row r="1060" spans="1:14" s="9" customFormat="1" ht="15" customHeight="1">
      <c r="A1060" s="1696" t="s">
        <v>1647</v>
      </c>
      <c r="B1060" s="1698" t="s">
        <v>568</v>
      </c>
      <c r="C1060" s="1469" t="s">
        <v>42</v>
      </c>
      <c r="D1060" s="615" t="s">
        <v>67</v>
      </c>
      <c r="E1060" s="607" t="s">
        <v>351</v>
      </c>
      <c r="F1060" s="460" t="s">
        <v>70</v>
      </c>
      <c r="G1060" s="460" t="s">
        <v>353</v>
      </c>
      <c r="H1060" s="616" t="s">
        <v>39</v>
      </c>
      <c r="I1060" s="1666" t="s">
        <v>25</v>
      </c>
      <c r="J1060" s="1667"/>
    </row>
    <row r="1061" spans="1:14" s="9" customFormat="1" ht="15" customHeight="1">
      <c r="A1061" s="1697"/>
      <c r="B1061" s="1699"/>
      <c r="C1061" s="1470"/>
      <c r="D1061" s="621" t="s">
        <v>354</v>
      </c>
      <c r="E1061" s="622" t="s">
        <v>355</v>
      </c>
      <c r="F1061" s="618" t="s">
        <v>356</v>
      </c>
      <c r="G1061" s="618" t="s">
        <v>357</v>
      </c>
      <c r="H1061" s="623" t="s">
        <v>358</v>
      </c>
      <c r="I1061" s="1668" t="s">
        <v>361</v>
      </c>
      <c r="J1061" s="1669"/>
    </row>
    <row r="1062" spans="1:14" s="9" customFormat="1" ht="15" customHeight="1" thickBot="1">
      <c r="A1062" s="1646" t="s">
        <v>1648</v>
      </c>
      <c r="B1062" s="1694" t="s">
        <v>1252</v>
      </c>
      <c r="C1062" s="359"/>
      <c r="D1062" s="357" t="s">
        <v>359</v>
      </c>
      <c r="G1062" s="438"/>
      <c r="H1062" s="438"/>
      <c r="I1062" s="438"/>
      <c r="J1062" s="439"/>
    </row>
    <row r="1063" spans="1:14" s="9" customFormat="1" ht="15" customHeight="1" thickTop="1">
      <c r="A1063" s="1647"/>
      <c r="B1063" s="1496"/>
      <c r="C1063" s="138"/>
      <c r="D1063" s="1462" t="s">
        <v>843</v>
      </c>
      <c r="E1063" s="1463"/>
      <c r="F1063" s="1463"/>
      <c r="G1063" s="1652"/>
      <c r="H1063" s="369" t="s">
        <v>255</v>
      </c>
      <c r="I1063" s="604"/>
      <c r="J1063" s="605"/>
      <c r="K1063" s="624"/>
    </row>
    <row r="1064" spans="1:14" s="9" customFormat="1" ht="15" customHeight="1">
      <c r="A1064" s="1647"/>
      <c r="B1064" s="1496"/>
      <c r="C1064" s="138"/>
      <c r="D1064" s="1462" t="s">
        <v>1059</v>
      </c>
      <c r="E1064" s="1463"/>
      <c r="F1064" s="1463"/>
      <c r="G1064" s="1652"/>
      <c r="H1064" s="364" t="s">
        <v>1035</v>
      </c>
      <c r="I1064" s="403"/>
      <c r="J1064" s="482"/>
      <c r="K1064" s="624"/>
    </row>
    <row r="1065" spans="1:14" s="9" customFormat="1" ht="15" customHeight="1">
      <c r="A1065" s="625" t="s">
        <v>180</v>
      </c>
      <c r="B1065" s="358"/>
      <c r="C1065" s="138"/>
      <c r="D1065" s="1462" t="s">
        <v>1061</v>
      </c>
      <c r="E1065" s="1463"/>
      <c r="F1065" s="1463"/>
      <c r="G1065" s="1652"/>
      <c r="H1065" s="364" t="s">
        <v>616</v>
      </c>
      <c r="I1065" s="403"/>
      <c r="J1065" s="482"/>
      <c r="K1065" s="624"/>
    </row>
    <row r="1066" spans="1:14" s="9" customFormat="1" ht="15" customHeight="1">
      <c r="A1066" s="625"/>
      <c r="B1066" s="378"/>
      <c r="C1066" s="138"/>
      <c r="D1066" s="1713" t="s">
        <v>1060</v>
      </c>
      <c r="E1066" s="1714"/>
      <c r="F1066" s="1714"/>
      <c r="G1066" s="1720"/>
      <c r="H1066" s="364" t="s">
        <v>617</v>
      </c>
      <c r="I1066" s="403"/>
      <c r="J1066" s="482"/>
      <c r="K1066" s="624"/>
    </row>
    <row r="1067" spans="1:14" s="9" customFormat="1" ht="15" customHeight="1">
      <c r="A1067" s="625"/>
      <c r="B1067" s="378"/>
      <c r="C1067" s="359"/>
      <c r="D1067" s="305"/>
      <c r="E1067" s="306"/>
      <c r="F1067" s="306"/>
      <c r="G1067" s="504"/>
      <c r="H1067" s="364" t="s">
        <v>618</v>
      </c>
      <c r="I1067" s="403"/>
      <c r="J1067" s="482"/>
    </row>
    <row r="1068" spans="1:14" s="9" customFormat="1" ht="15" customHeight="1">
      <c r="A1068" s="625"/>
      <c r="B1068" s="378"/>
      <c r="C1068" s="359"/>
      <c r="D1068" s="305"/>
      <c r="E1068" s="306"/>
      <c r="F1068" s="306"/>
      <c r="G1068" s="504"/>
      <c r="H1068" s="364" t="s">
        <v>619</v>
      </c>
      <c r="I1068" s="403"/>
      <c r="J1068" s="482"/>
    </row>
    <row r="1069" spans="1:14" s="9" customFormat="1" ht="15" customHeight="1" thickBot="1">
      <c r="A1069" s="625"/>
      <c r="B1069" s="379"/>
      <c r="C1069" s="359"/>
      <c r="D1069" s="305"/>
      <c r="E1069" s="306"/>
      <c r="F1069" s="306"/>
      <c r="G1069" s="504"/>
      <c r="H1069" s="373" t="s">
        <v>620</v>
      </c>
      <c r="I1069" s="606"/>
      <c r="J1069" s="585"/>
    </row>
    <row r="1070" spans="1:14" s="9" customFormat="1" ht="15" customHeight="1" thickTop="1">
      <c r="A1070" s="625"/>
      <c r="B1070" s="381" t="s">
        <v>49</v>
      </c>
      <c r="C1070" s="363" t="str">
        <f>IF(AND(C1071="",COUNTIF(C1063:C1066,"○")=0),"",COUNTIF(C1063:C1066,"○"))</f>
        <v/>
      </c>
      <c r="D1070" s="378"/>
      <c r="E1070" s="402"/>
      <c r="F1070" s="402"/>
      <c r="J1070" s="417"/>
    </row>
    <row r="1071" spans="1:14" s="9" customFormat="1" ht="15" customHeight="1">
      <c r="A1071" s="426"/>
      <c r="B1071" s="381" t="s">
        <v>50</v>
      </c>
      <c r="C1071" s="363" t="str">
        <f>IF(COUNTIF(C1063:C1066,"×")=0,"",COUNTIF(C1063:C1066,"×"))</f>
        <v/>
      </c>
      <c r="D1071" s="378"/>
      <c r="E1071" s="402"/>
      <c r="F1071" s="402"/>
      <c r="J1071" s="417"/>
    </row>
    <row r="1072" spans="1:14" s="9" customFormat="1" ht="15" customHeight="1">
      <c r="A1072" s="426"/>
      <c r="B1072" s="381" t="s">
        <v>51</v>
      </c>
      <c r="C1072" s="366"/>
      <c r="D1072" s="378"/>
      <c r="E1072" s="402"/>
      <c r="F1072" s="402"/>
      <c r="J1072" s="417"/>
    </row>
    <row r="1073" spans="1:12" s="9" customFormat="1" ht="15" customHeight="1">
      <c r="A1073" s="426"/>
      <c r="B1073" s="358"/>
      <c r="C1073" s="363"/>
      <c r="D1073" s="378"/>
      <c r="E1073" s="402"/>
      <c r="F1073" s="402"/>
      <c r="J1073" s="417"/>
    </row>
    <row r="1074" spans="1:12" s="9" customFormat="1" ht="15" customHeight="1">
      <c r="A1074" s="426"/>
      <c r="B1074" s="382" t="s">
        <v>52</v>
      </c>
      <c r="C1074" s="363" t="str">
        <f>C1070</f>
        <v/>
      </c>
      <c r="D1074" s="378"/>
      <c r="E1074" s="402"/>
      <c r="F1074" s="402"/>
      <c r="J1074" s="417"/>
    </row>
    <row r="1075" spans="1:12" s="9" customFormat="1" ht="15" customHeight="1">
      <c r="A1075" s="426"/>
      <c r="B1075" s="382" t="s">
        <v>53</v>
      </c>
      <c r="C1075" s="363" t="str">
        <f>IF(SUM(C1070:C1071)=0,"",SUM(C1070:C1071))</f>
        <v/>
      </c>
      <c r="D1075" s="378"/>
      <c r="E1075" s="402"/>
      <c r="F1075" s="402"/>
      <c r="J1075" s="417"/>
    </row>
    <row r="1076" spans="1:12" s="9" customFormat="1" ht="15" customHeight="1">
      <c r="A1076" s="426"/>
      <c r="B1076" s="382" t="s">
        <v>54</v>
      </c>
      <c r="C1076" s="371" t="str">
        <f>IF(ISERROR(C1074/C1075)=TRUE,"",ROUNDDOWN(C1074/C1075,2))</f>
        <v/>
      </c>
      <c r="D1076" s="626"/>
      <c r="E1076" s="627"/>
      <c r="F1076" s="627"/>
      <c r="J1076" s="417"/>
    </row>
    <row r="1077" spans="1:12" s="9" customFormat="1" ht="15" customHeight="1">
      <c r="A1077" s="426"/>
      <c r="B1077" s="382" t="s">
        <v>18</v>
      </c>
      <c r="C1077" s="372" t="str">
        <f>IF(C1076="","",IF(C1076&lt;=0.1,"d",IF(C1076&lt;=0.25,"c",IF(C1076&lt;=0.45,"b'",IF(C1076&lt;=0.65,"b",IF(C1076&lt;=0.8,"a'",IF(C1076&gt;0.8,"a","")))))))</f>
        <v/>
      </c>
      <c r="D1077" s="378"/>
      <c r="E1077" s="402"/>
      <c r="F1077" s="402"/>
      <c r="G1077" s="402"/>
      <c r="J1077" s="417"/>
    </row>
    <row r="1078" spans="1:12" s="9" customFormat="1" ht="15" customHeight="1" thickBot="1">
      <c r="A1078" s="455"/>
      <c r="B1078" s="456"/>
      <c r="C1078" s="458"/>
      <c r="D1078" s="376"/>
      <c r="E1078" s="377"/>
      <c r="F1078" s="377"/>
      <c r="G1078" s="377"/>
      <c r="H1078" s="377"/>
      <c r="I1078" s="377"/>
      <c r="J1078" s="458"/>
    </row>
    <row r="1079" spans="1:12" s="9" customFormat="1" ht="17.25">
      <c r="A1079" s="9" t="s">
        <v>1264</v>
      </c>
      <c r="D1079" s="1542" t="s">
        <v>1671</v>
      </c>
      <c r="E1079" s="1542"/>
      <c r="F1079" s="1542"/>
      <c r="G1079" s="1542"/>
      <c r="H1079" s="1542"/>
      <c r="I1079" s="628"/>
    </row>
    <row r="1080" spans="1:12" ht="15" customHeight="1" thickBot="1">
      <c r="A1080" s="9" t="s">
        <v>1643</v>
      </c>
      <c r="J1080" s="174"/>
      <c r="L1080" s="443" t="s">
        <v>684</v>
      </c>
    </row>
    <row r="1081" spans="1:12" ht="15" customHeight="1">
      <c r="A1081" s="226" t="s">
        <v>185</v>
      </c>
      <c r="B1081" s="227" t="s">
        <v>568</v>
      </c>
      <c r="C1081" s="1469" t="s">
        <v>42</v>
      </c>
      <c r="D1081" s="517" t="s">
        <v>67</v>
      </c>
      <c r="E1081" s="518" t="s">
        <v>351</v>
      </c>
      <c r="F1081" s="519" t="s">
        <v>147</v>
      </c>
      <c r="G1081" s="519" t="s">
        <v>353</v>
      </c>
      <c r="H1081" s="520" t="s">
        <v>39</v>
      </c>
      <c r="I1081" s="1604" t="s">
        <v>42</v>
      </c>
      <c r="J1081" s="224" t="s">
        <v>25</v>
      </c>
      <c r="K1081" s="1609" t="s">
        <v>42</v>
      </c>
      <c r="L1081" s="225" t="s">
        <v>73</v>
      </c>
    </row>
    <row r="1082" spans="1:12" ht="42.75" customHeight="1">
      <c r="A1082" s="1647" t="s">
        <v>569</v>
      </c>
      <c r="B1082" s="1694" t="s">
        <v>1253</v>
      </c>
      <c r="C1082" s="1470"/>
      <c r="D1082" s="1655" t="s">
        <v>570</v>
      </c>
      <c r="E1082" s="1656"/>
      <c r="F1082" s="1656"/>
      <c r="G1082" s="1656"/>
      <c r="H1082" s="1657"/>
      <c r="I1082" s="1605"/>
      <c r="J1082" s="235"/>
      <c r="K1082" s="1610"/>
      <c r="L1082" s="248"/>
    </row>
    <row r="1083" spans="1:12" ht="15" customHeight="1">
      <c r="A1083" s="1647"/>
      <c r="B1083" s="1496"/>
      <c r="C1083" s="167"/>
      <c r="D1083" s="469" t="s">
        <v>359</v>
      </c>
      <c r="I1083" s="165"/>
      <c r="K1083" s="165"/>
      <c r="L1083" s="136"/>
    </row>
    <row r="1084" spans="1:12" ht="15" customHeight="1">
      <c r="A1084" s="514"/>
      <c r="B1084" s="1496"/>
      <c r="C1084" s="138"/>
      <c r="D1084" s="1460" t="s">
        <v>801</v>
      </c>
      <c r="E1084" s="1461"/>
      <c r="F1084" s="1461"/>
      <c r="G1084" s="1461"/>
      <c r="H1084" s="1487"/>
      <c r="I1084" s="139"/>
      <c r="J1084" s="1464" t="s">
        <v>621</v>
      </c>
      <c r="K1084" s="139"/>
      <c r="L1084" s="1465" t="s">
        <v>571</v>
      </c>
    </row>
    <row r="1085" spans="1:12" ht="15" customHeight="1">
      <c r="A1085" s="232"/>
      <c r="B1085" s="220"/>
      <c r="C1085" s="138"/>
      <c r="D1085" s="1462" t="s">
        <v>802</v>
      </c>
      <c r="E1085" s="1463"/>
      <c r="F1085" s="1463"/>
      <c r="G1085" s="1463"/>
      <c r="H1085" s="1484"/>
      <c r="I1085" s="196"/>
      <c r="J1085" s="1464"/>
      <c r="K1085" s="196"/>
      <c r="L1085" s="1465"/>
    </row>
    <row r="1086" spans="1:12" ht="28.5" customHeight="1">
      <c r="A1086" s="130"/>
      <c r="B1086" s="131"/>
      <c r="C1086" s="138"/>
      <c r="D1086" s="1460" t="s">
        <v>803</v>
      </c>
      <c r="E1086" s="1461"/>
      <c r="F1086" s="1461"/>
      <c r="G1086" s="1461"/>
      <c r="H1086" s="1487"/>
      <c r="I1086" s="196"/>
      <c r="J1086" s="1464"/>
      <c r="K1086" s="196"/>
      <c r="L1086" s="1465"/>
    </row>
    <row r="1087" spans="1:12" ht="15" customHeight="1">
      <c r="A1087" s="130"/>
      <c r="B1087" s="131"/>
      <c r="C1087" s="138"/>
      <c r="D1087" s="1462" t="s">
        <v>804</v>
      </c>
      <c r="E1087" s="1463"/>
      <c r="F1087" s="1463"/>
      <c r="G1087" s="1463"/>
      <c r="H1087" s="1484"/>
      <c r="I1087" s="192"/>
      <c r="J1087" s="1464"/>
      <c r="K1087" s="196"/>
      <c r="L1087" s="1465"/>
    </row>
    <row r="1088" spans="1:12" ht="15" customHeight="1" thickBot="1">
      <c r="A1088" s="130"/>
      <c r="B1088" s="131"/>
      <c r="C1088" s="138"/>
      <c r="D1088" s="1466" t="s">
        <v>690</v>
      </c>
      <c r="E1088" s="1467"/>
      <c r="F1088" s="1467"/>
      <c r="G1088" s="1467"/>
      <c r="H1088" s="1468"/>
      <c r="I1088" s="283"/>
      <c r="J1088" s="1491"/>
      <c r="K1088" s="134"/>
      <c r="L1088" s="1465"/>
    </row>
    <row r="1089" spans="1:12" ht="15" customHeight="1" thickTop="1">
      <c r="A1089" s="130"/>
      <c r="B1089" s="131"/>
      <c r="C1089" s="138"/>
      <c r="D1089" s="1466" t="s">
        <v>566</v>
      </c>
      <c r="E1089" s="1467"/>
      <c r="F1089" s="1467"/>
      <c r="G1089" s="1467"/>
      <c r="H1089" s="1670"/>
      <c r="I1089" s="1565" t="s">
        <v>584</v>
      </c>
      <c r="J1089" s="1567"/>
      <c r="K1089" s="134"/>
      <c r="L1089" s="496"/>
    </row>
    <row r="1090" spans="1:12" ht="15" customHeight="1">
      <c r="A1090" s="130"/>
      <c r="B1090" s="131"/>
      <c r="C1090" s="138" t="s">
        <v>41</v>
      </c>
      <c r="D1090" s="1466" t="s">
        <v>373</v>
      </c>
      <c r="E1090" s="1467"/>
      <c r="F1090" s="1467"/>
      <c r="G1090" s="1467"/>
      <c r="H1090" s="1670"/>
      <c r="I1090" s="575"/>
      <c r="J1090" s="365" t="s">
        <v>585</v>
      </c>
      <c r="K1090" s="134"/>
      <c r="L1090" s="496"/>
    </row>
    <row r="1091" spans="1:12" ht="15" customHeight="1">
      <c r="A1091" s="130"/>
      <c r="B1091" s="131"/>
      <c r="C1091" s="138"/>
      <c r="D1091" s="1466" t="s">
        <v>679</v>
      </c>
      <c r="E1091" s="1467"/>
      <c r="F1091" s="1467"/>
      <c r="G1091" s="1467"/>
      <c r="H1091" s="1670"/>
      <c r="I1091" s="575"/>
      <c r="J1091" s="365" t="s">
        <v>587</v>
      </c>
      <c r="K1091" s="134"/>
      <c r="L1091" s="496"/>
    </row>
    <row r="1092" spans="1:12" ht="15" customHeight="1">
      <c r="A1092" s="130"/>
      <c r="B1092" s="131"/>
      <c r="C1092" s="167"/>
      <c r="D1092" s="305"/>
      <c r="E1092" s="306"/>
      <c r="F1092" s="306"/>
      <c r="G1092" s="306"/>
      <c r="H1092" s="306"/>
      <c r="I1092" s="575"/>
      <c r="J1092" s="365" t="s">
        <v>589</v>
      </c>
      <c r="K1092" s="134"/>
      <c r="L1092" s="496"/>
    </row>
    <row r="1093" spans="1:12" ht="15" customHeight="1" thickBot="1">
      <c r="A1093" s="130"/>
      <c r="B1093" s="131"/>
      <c r="C1093" s="167"/>
      <c r="D1093" s="295"/>
      <c r="E1093" s="523"/>
      <c r="F1093" s="523"/>
      <c r="G1093" s="523"/>
      <c r="H1093" s="523"/>
      <c r="I1093" s="577"/>
      <c r="J1093" s="367" t="s">
        <v>591</v>
      </c>
      <c r="K1093" s="134"/>
      <c r="L1093" s="136"/>
    </row>
    <row r="1094" spans="1:12" ht="15" customHeight="1" thickTop="1">
      <c r="A1094" s="130"/>
      <c r="B1094" s="184" t="s">
        <v>49</v>
      </c>
      <c r="C1094" s="168" t="str">
        <f>IF(AND(C1095="",COUNTIF(C1084:C1091,"○")=0),"",COUNTIF(C1084:C1091,"○"))</f>
        <v/>
      </c>
      <c r="D1094" s="173"/>
      <c r="E1094" s="173"/>
      <c r="F1094" s="173"/>
      <c r="G1094" s="173"/>
      <c r="H1094" s="173"/>
      <c r="I1094" s="134"/>
      <c r="K1094" s="134"/>
      <c r="L1094" s="136"/>
    </row>
    <row r="1095" spans="1:12" ht="15" customHeight="1">
      <c r="A1095" s="130"/>
      <c r="B1095" s="184" t="s">
        <v>50</v>
      </c>
      <c r="C1095" s="168" t="str">
        <f>IF(COUNTIF(C1084:C1091,"×")=0,"",COUNTIF(C1084:C1091,"×"))</f>
        <v/>
      </c>
      <c r="D1095" s="173"/>
      <c r="E1095" s="173"/>
      <c r="F1095" s="173"/>
      <c r="G1095" s="173"/>
      <c r="H1095" s="173"/>
      <c r="I1095" s="134"/>
      <c r="K1095" s="134"/>
      <c r="L1095" s="136"/>
    </row>
    <row r="1096" spans="1:12" ht="15" customHeight="1">
      <c r="A1096" s="130"/>
      <c r="B1096" s="184" t="s">
        <v>51</v>
      </c>
      <c r="C1096" s="236"/>
      <c r="D1096" s="221"/>
      <c r="E1096" s="173"/>
      <c r="F1096" s="173"/>
      <c r="I1096" s="134"/>
      <c r="K1096" s="134"/>
      <c r="L1096" s="136"/>
    </row>
    <row r="1097" spans="1:12" ht="15" customHeight="1" thickBot="1">
      <c r="A1097" s="130"/>
      <c r="B1097" s="133"/>
      <c r="C1097" s="168"/>
      <c r="F1097" s="173"/>
      <c r="G1097" s="154"/>
      <c r="I1097" s="134"/>
      <c r="K1097" s="134"/>
      <c r="L1097" s="136"/>
    </row>
    <row r="1098" spans="1:12" ht="15" customHeight="1" thickTop="1">
      <c r="A1098" s="130"/>
      <c r="B1098" s="187" t="s">
        <v>52</v>
      </c>
      <c r="C1098" s="145" t="str">
        <f>C1094</f>
        <v/>
      </c>
      <c r="D1098" s="369" t="s">
        <v>1111</v>
      </c>
      <c r="E1098" s="370"/>
      <c r="F1098" s="370"/>
      <c r="G1098" s="543"/>
      <c r="I1098" s="134"/>
      <c r="K1098" s="134"/>
      <c r="L1098" s="136"/>
    </row>
    <row r="1099" spans="1:12" ht="15" customHeight="1">
      <c r="A1099" s="130"/>
      <c r="B1099" s="187" t="s">
        <v>53</v>
      </c>
      <c r="C1099" s="145" t="str">
        <f>IF(SUM(C1094:C1095)=0,"",SUM(C1094:C1095))</f>
        <v/>
      </c>
      <c r="D1099" s="364" t="s">
        <v>1118</v>
      </c>
      <c r="E1099" s="9"/>
      <c r="F1099" s="9"/>
      <c r="G1099" s="543"/>
      <c r="I1099" s="134"/>
      <c r="K1099" s="134"/>
      <c r="L1099" s="136"/>
    </row>
    <row r="1100" spans="1:12" ht="15" customHeight="1">
      <c r="A1100" s="130"/>
      <c r="B1100" s="187" t="s">
        <v>54</v>
      </c>
      <c r="C1100" s="152" t="str">
        <f>IF(ISERROR(C1098/C1099)=TRUE,"",ROUNDDOWN(C1098/C1099,2))</f>
        <v/>
      </c>
      <c r="D1100" s="364" t="s">
        <v>1108</v>
      </c>
      <c r="E1100" s="9"/>
      <c r="F1100" s="9"/>
      <c r="G1100" s="148"/>
      <c r="I1100" s="134"/>
      <c r="K1100" s="134"/>
      <c r="L1100" s="136"/>
    </row>
    <row r="1101" spans="1:12" ht="15" customHeight="1" thickBot="1">
      <c r="A1101" s="130"/>
      <c r="B1101" s="187"/>
      <c r="C1101" s="247" t="str">
        <f>IF(C1100="","",IF(C1099&lt;=2,"c",IF(C1100&lt;0.6,"c",IF(C1100&lt;0.75,"b",IF(C1100&lt;0.9,"a'",IF(C1100&gt;=0.9,"a",""))))))</f>
        <v/>
      </c>
      <c r="D1101" s="373" t="s">
        <v>1119</v>
      </c>
      <c r="E1101" s="374"/>
      <c r="F1101" s="374"/>
      <c r="G1101" s="149"/>
      <c r="I1101" s="134"/>
      <c r="K1101" s="134"/>
      <c r="L1101" s="136"/>
    </row>
    <row r="1102" spans="1:12" ht="15" customHeight="1" thickTop="1">
      <c r="A1102" s="130"/>
      <c r="B1102" s="187"/>
      <c r="C1102" s="243"/>
      <c r="D1102" s="501"/>
      <c r="E1102" s="501"/>
      <c r="F1102" s="501"/>
      <c r="G1102" s="501"/>
      <c r="I1102" s="134"/>
      <c r="K1102" s="134"/>
      <c r="L1102" s="136"/>
    </row>
    <row r="1103" spans="1:12" ht="15" customHeight="1">
      <c r="A1103" s="130"/>
      <c r="B1103" s="144" t="s">
        <v>18</v>
      </c>
      <c r="C1103" s="244" t="str">
        <f>IF(OR(K1084="○"),"e",IF(OR(I1084="○"),"d",IF(OR(I1101="d"),"d",N1105)))</f>
        <v/>
      </c>
      <c r="D1103" s="501" t="s">
        <v>609</v>
      </c>
      <c r="E1103" s="173"/>
      <c r="F1103" s="173"/>
      <c r="I1103" s="134"/>
      <c r="K1103" s="134"/>
      <c r="L1103" s="136"/>
    </row>
    <row r="1104" spans="1:12" ht="15" customHeight="1" thickBot="1">
      <c r="A1104" s="170"/>
      <c r="B1104" s="171"/>
      <c r="C1104" s="161"/>
      <c r="D1104" s="157"/>
      <c r="E1104" s="158"/>
      <c r="F1104" s="158"/>
      <c r="G1104" s="158"/>
      <c r="H1104" s="158"/>
      <c r="I1104" s="159"/>
      <c r="J1104" s="158"/>
      <c r="K1104" s="159"/>
      <c r="L1104" s="161"/>
    </row>
    <row r="1105" spans="1:14" ht="15" customHeight="1">
      <c r="A1105" s="219"/>
      <c r="N1105" s="525" t="str">
        <f>IF(AND(I1090="○",C1099&lt;=2),"c",IF(AND(I1091="○",C1099&lt;=2),"c",IF(AND(I1092="○",C1099&lt;=2),"c",IF(AND(I1093="○",C1099&lt;=2),"c",IF(AND(I1090="○",C1101="a"),"a",IF(AND(I1091="○",C1101="a"),"a'",IF(AND(I1092="○",C1101="a"),"b",IF(AND(I1093="○",C1101="a"),"b",IF(AND(I1090="○",C1101="a'"),"a'",IF(AND(I1091="○",C1101="a'"),"b",IF(AND(I1092="○",C1101="a'"),"b'",IF(AND(I1093="○",C1101="a'"),"b'",IF(AND(I1090="○",C1101="b"),"b",IF(AND(I1091="○",C1101="b"),"b'",IF(AND(I1092="○",C1101="b"),"c",IF(AND(I1093="○",C1101="b"),"c",IF(AND(I1090="○",C1101="c"),"b'",IF(AND(I1091="○",C1101="c"),"c",IF(AND(I1092="○",C1101="c"),"c",IF(AND(I1093="○",C1101="c"),"c",""))))))))))))))))))))</f>
        <v/>
      </c>
    </row>
    <row r="1106" spans="1:14" ht="15" customHeight="1" thickBot="1">
      <c r="A1106" s="9" t="s">
        <v>1643</v>
      </c>
    </row>
    <row r="1107" spans="1:14" ht="15" customHeight="1">
      <c r="A1107" s="1696" t="s">
        <v>1647</v>
      </c>
      <c r="B1107" s="1698" t="s">
        <v>568</v>
      </c>
      <c r="C1107" s="1469" t="s">
        <v>42</v>
      </c>
      <c r="D1107" s="615" t="s">
        <v>67</v>
      </c>
      <c r="E1107" s="607" t="s">
        <v>351</v>
      </c>
      <c r="F1107" s="460" t="s">
        <v>70</v>
      </c>
      <c r="G1107" s="460" t="s">
        <v>353</v>
      </c>
      <c r="H1107" s="616" t="s">
        <v>39</v>
      </c>
      <c r="I1107" s="1666" t="s">
        <v>25</v>
      </c>
      <c r="J1107" s="1667"/>
    </row>
    <row r="1108" spans="1:14" ht="15" customHeight="1">
      <c r="A1108" s="1697"/>
      <c r="B1108" s="1699"/>
      <c r="C1108" s="1470"/>
      <c r="D1108" s="621" t="s">
        <v>354</v>
      </c>
      <c r="E1108" s="622" t="s">
        <v>355</v>
      </c>
      <c r="F1108" s="618" t="s">
        <v>356</v>
      </c>
      <c r="G1108" s="618" t="s">
        <v>357</v>
      </c>
      <c r="H1108" s="623" t="s">
        <v>358</v>
      </c>
      <c r="I1108" s="1668" t="s">
        <v>361</v>
      </c>
      <c r="J1108" s="1669"/>
    </row>
    <row r="1109" spans="1:14" ht="15" customHeight="1" thickBot="1">
      <c r="A1109" s="1646" t="s">
        <v>1648</v>
      </c>
      <c r="B1109" s="1694" t="s">
        <v>1253</v>
      </c>
      <c r="C1109" s="167"/>
      <c r="D1109" s="469" t="s">
        <v>359</v>
      </c>
      <c r="G1109" s="182"/>
      <c r="H1109" s="182"/>
      <c r="I1109" s="182"/>
      <c r="J1109" s="166"/>
    </row>
    <row r="1110" spans="1:14" ht="15" customHeight="1" thickTop="1">
      <c r="A1110" s="1647"/>
      <c r="B1110" s="1496"/>
      <c r="C1110" s="138"/>
      <c r="D1110" s="1462" t="s">
        <v>805</v>
      </c>
      <c r="E1110" s="1463"/>
      <c r="F1110" s="1463"/>
      <c r="G1110" s="1652"/>
      <c r="H1110" s="369" t="s">
        <v>255</v>
      </c>
      <c r="I1110" s="604"/>
      <c r="J1110" s="605"/>
      <c r="K1110" s="205"/>
    </row>
    <row r="1111" spans="1:14" ht="15" customHeight="1">
      <c r="A1111" s="1647"/>
      <c r="B1111" s="1496"/>
      <c r="C1111" s="138"/>
      <c r="D1111" s="1462" t="s">
        <v>806</v>
      </c>
      <c r="E1111" s="1463"/>
      <c r="F1111" s="1463"/>
      <c r="G1111" s="1652"/>
      <c r="H1111" s="364" t="s">
        <v>1035</v>
      </c>
      <c r="I1111" s="403"/>
      <c r="J1111" s="482"/>
      <c r="K1111" s="205"/>
    </row>
    <row r="1112" spans="1:14" ht="15" customHeight="1">
      <c r="A1112" s="514" t="s">
        <v>180</v>
      </c>
      <c r="B1112" s="133"/>
      <c r="C1112" s="138"/>
      <c r="D1112" s="1462" t="s">
        <v>807</v>
      </c>
      <c r="E1112" s="1463"/>
      <c r="F1112" s="1463"/>
      <c r="G1112" s="1652"/>
      <c r="H1112" s="364" t="s">
        <v>616</v>
      </c>
      <c r="I1112" s="403"/>
      <c r="J1112" s="482"/>
      <c r="K1112" s="205"/>
    </row>
    <row r="1113" spans="1:14" ht="15" customHeight="1">
      <c r="A1113" s="514"/>
      <c r="B1113" s="221"/>
      <c r="C1113" s="138"/>
      <c r="D1113" s="1462" t="s">
        <v>721</v>
      </c>
      <c r="E1113" s="1463"/>
      <c r="F1113" s="1463"/>
      <c r="G1113" s="1652"/>
      <c r="H1113" s="364" t="s">
        <v>617</v>
      </c>
      <c r="I1113" s="403"/>
      <c r="J1113" s="482"/>
      <c r="K1113" s="205"/>
    </row>
    <row r="1114" spans="1:14" ht="15" customHeight="1">
      <c r="A1114" s="514"/>
      <c r="B1114" s="221"/>
      <c r="C1114" s="138"/>
      <c r="D1114" s="1462" t="s">
        <v>1092</v>
      </c>
      <c r="E1114" s="1463"/>
      <c r="F1114" s="1463"/>
      <c r="G1114" s="1652"/>
      <c r="H1114" s="364" t="s">
        <v>618</v>
      </c>
      <c r="I1114" s="403"/>
      <c r="J1114" s="482"/>
    </row>
    <row r="1115" spans="1:14" ht="15" customHeight="1">
      <c r="A1115" s="514"/>
      <c r="B1115" s="221"/>
      <c r="C1115" s="167"/>
      <c r="D1115" s="305"/>
      <c r="E1115" s="306"/>
      <c r="F1115" s="306"/>
      <c r="G1115" s="504"/>
      <c r="H1115" s="364" t="s">
        <v>619</v>
      </c>
      <c r="I1115" s="403"/>
      <c r="J1115" s="482"/>
    </row>
    <row r="1116" spans="1:14" ht="15" customHeight="1" thickBot="1">
      <c r="A1116" s="514"/>
      <c r="B1116" s="186"/>
      <c r="C1116" s="167"/>
      <c r="D1116" s="305"/>
      <c r="E1116" s="306"/>
      <c r="F1116" s="306"/>
      <c r="G1116" s="504"/>
      <c r="H1116" s="373" t="s">
        <v>620</v>
      </c>
      <c r="I1116" s="606"/>
      <c r="J1116" s="585"/>
    </row>
    <row r="1117" spans="1:14" ht="15" customHeight="1" thickTop="1">
      <c r="A1117" s="514"/>
      <c r="B1117" s="381" t="s">
        <v>49</v>
      </c>
      <c r="C1117" s="363" t="str">
        <f>IF(AND(C1118="",COUNTIF(C1110:C1114,"○")=0),"",COUNTIF(C1110:C1114,"○"))</f>
        <v/>
      </c>
      <c r="D1117" s="221"/>
      <c r="E1117" s="173"/>
      <c r="F1117" s="173"/>
      <c r="J1117" s="136"/>
    </row>
    <row r="1118" spans="1:14" ht="15" customHeight="1">
      <c r="A1118" s="130"/>
      <c r="B1118" s="381" t="s">
        <v>50</v>
      </c>
      <c r="C1118" s="363" t="str">
        <f>IF(COUNTIF(C1110:C1114,"×")=0,"",COUNTIF(C1110:C1114,"×"))</f>
        <v/>
      </c>
      <c r="D1118" s="221"/>
      <c r="E1118" s="173"/>
      <c r="F1118" s="173"/>
      <c r="J1118" s="136"/>
    </row>
    <row r="1119" spans="1:14" ht="15" customHeight="1">
      <c r="A1119" s="130"/>
      <c r="B1119" s="381" t="s">
        <v>51</v>
      </c>
      <c r="C1119" s="366"/>
      <c r="D1119" s="221"/>
      <c r="E1119" s="173"/>
      <c r="F1119" s="173"/>
      <c r="J1119" s="136"/>
    </row>
    <row r="1120" spans="1:14" ht="15" customHeight="1">
      <c r="A1120" s="130"/>
      <c r="B1120" s="358"/>
      <c r="C1120" s="363"/>
      <c r="D1120" s="221"/>
      <c r="E1120" s="173"/>
      <c r="F1120" s="173"/>
      <c r="J1120" s="136"/>
    </row>
    <row r="1121" spans="1:12" ht="15" customHeight="1">
      <c r="A1121" s="130"/>
      <c r="B1121" s="382" t="s">
        <v>52</v>
      </c>
      <c r="C1121" s="363" t="str">
        <f>C1117</f>
        <v/>
      </c>
      <c r="D1121" s="221"/>
      <c r="E1121" s="173"/>
      <c r="F1121" s="173"/>
      <c r="J1121" s="136"/>
    </row>
    <row r="1122" spans="1:12" ht="15" customHeight="1">
      <c r="A1122" s="130"/>
      <c r="B1122" s="382" t="s">
        <v>53</v>
      </c>
      <c r="C1122" s="363" t="str">
        <f>IF(SUM(C1117:C1118)=0,"",SUM(C1117:C1118))</f>
        <v/>
      </c>
      <c r="D1122" s="221"/>
      <c r="E1122" s="173"/>
      <c r="F1122" s="173"/>
      <c r="J1122" s="136"/>
    </row>
    <row r="1123" spans="1:12" ht="15" customHeight="1">
      <c r="A1123" s="130"/>
      <c r="B1123" s="382" t="s">
        <v>54</v>
      </c>
      <c r="C1123" s="371" t="str">
        <f>IF(ISERROR(C1121/C1122)=TRUE,"",ROUNDDOWN(C1121/C1122,2))</f>
        <v/>
      </c>
      <c r="D1123" s="246"/>
      <c r="E1123" s="245"/>
      <c r="F1123" s="245"/>
      <c r="J1123" s="136"/>
    </row>
    <row r="1124" spans="1:12" ht="15" customHeight="1">
      <c r="A1124" s="130"/>
      <c r="B1124" s="382" t="s">
        <v>18</v>
      </c>
      <c r="C1124" s="372" t="str">
        <f>IF(C1123="","",IF(C1123&lt;=0.1,"d",IF(C1123&lt;=0.25,"c",IF(C1123&lt;=0.45,"b'",IF(C1123&lt;=0.65,"b",IF(C1123&lt;=0.8,"a'",IF(C1123&gt;0.8,"a","")))))))</f>
        <v/>
      </c>
      <c r="D1124" s="221"/>
      <c r="E1124" s="173"/>
      <c r="F1124" s="173"/>
      <c r="G1124" s="173"/>
      <c r="J1124" s="136"/>
    </row>
    <row r="1125" spans="1:12" ht="15" customHeight="1" thickBot="1">
      <c r="A1125" s="170"/>
      <c r="B1125" s="171"/>
      <c r="C1125" s="161"/>
      <c r="D1125" s="157"/>
      <c r="E1125" s="158"/>
      <c r="F1125" s="158"/>
      <c r="G1125" s="158"/>
      <c r="H1125" s="158"/>
      <c r="I1125" s="158"/>
      <c r="J1125" s="161"/>
    </row>
    <row r="1126" spans="1:12" s="9" customFormat="1" ht="17.25" customHeight="1">
      <c r="A1126" s="9" t="s">
        <v>1265</v>
      </c>
      <c r="D1126" s="1542" t="s">
        <v>1679</v>
      </c>
      <c r="E1126" s="1542"/>
      <c r="F1126" s="1542"/>
      <c r="G1126" s="1542"/>
      <c r="H1126" s="1542"/>
      <c r="I1126" s="628"/>
    </row>
    <row r="1127" spans="1:12" ht="14.25" thickBot="1">
      <c r="A1127" s="9" t="s">
        <v>1643</v>
      </c>
      <c r="J1127" s="174"/>
      <c r="L1127" s="443" t="s">
        <v>684</v>
      </c>
    </row>
    <row r="1128" spans="1:12">
      <c r="A1128" s="226" t="s">
        <v>185</v>
      </c>
      <c r="B1128" s="227" t="s">
        <v>568</v>
      </c>
      <c r="C1128" s="1469" t="s">
        <v>42</v>
      </c>
      <c r="D1128" s="517" t="s">
        <v>67</v>
      </c>
      <c r="E1128" s="518" t="s">
        <v>351</v>
      </c>
      <c r="F1128" s="519" t="s">
        <v>70</v>
      </c>
      <c r="G1128" s="519" t="s">
        <v>353</v>
      </c>
      <c r="H1128" s="520" t="s">
        <v>39</v>
      </c>
      <c r="I1128" s="1604" t="s">
        <v>42</v>
      </c>
      <c r="J1128" s="224" t="s">
        <v>25</v>
      </c>
      <c r="K1128" s="1609" t="s">
        <v>42</v>
      </c>
      <c r="L1128" s="225" t="s">
        <v>73</v>
      </c>
    </row>
    <row r="1129" spans="1:12" ht="42.75" customHeight="1">
      <c r="A1129" s="1647" t="s">
        <v>569</v>
      </c>
      <c r="B1129" s="1694" t="s">
        <v>1254</v>
      </c>
      <c r="C1129" s="1470"/>
      <c r="D1129" s="1655" t="s">
        <v>570</v>
      </c>
      <c r="E1129" s="1656"/>
      <c r="F1129" s="1656"/>
      <c r="G1129" s="1656"/>
      <c r="H1129" s="1657"/>
      <c r="I1129" s="1605"/>
      <c r="J1129" s="235"/>
      <c r="K1129" s="1610"/>
      <c r="L1129" s="248"/>
    </row>
    <row r="1130" spans="1:12">
      <c r="A1130" s="1647"/>
      <c r="B1130" s="1496"/>
      <c r="C1130" s="167"/>
      <c r="D1130" s="469" t="s">
        <v>359</v>
      </c>
      <c r="I1130" s="165"/>
      <c r="K1130" s="165"/>
      <c r="L1130" s="136"/>
    </row>
    <row r="1131" spans="1:12" ht="14.25" customHeight="1">
      <c r="A1131" s="514"/>
      <c r="B1131" s="1496"/>
      <c r="C1131" s="328"/>
      <c r="D1131" s="540" t="s">
        <v>1062</v>
      </c>
      <c r="E1131" s="541"/>
      <c r="F1131" s="541"/>
      <c r="G1131" s="541"/>
      <c r="H1131" s="541"/>
      <c r="I1131" s="139"/>
      <c r="J1131" s="1464" t="s">
        <v>621</v>
      </c>
      <c r="K1131" s="139"/>
      <c r="L1131" s="1465" t="s">
        <v>571</v>
      </c>
    </row>
    <row r="1132" spans="1:12" ht="28.5" customHeight="1">
      <c r="A1132" s="232"/>
      <c r="B1132" s="220"/>
      <c r="C1132" s="138"/>
      <c r="D1132" s="1460" t="s">
        <v>1063</v>
      </c>
      <c r="E1132" s="1461"/>
      <c r="F1132" s="1461"/>
      <c r="G1132" s="1461"/>
      <c r="H1132" s="1487"/>
      <c r="I1132" s="196"/>
      <c r="J1132" s="1464"/>
      <c r="K1132" s="196"/>
      <c r="L1132" s="1465"/>
    </row>
    <row r="1133" spans="1:12" ht="14.25" customHeight="1">
      <c r="A1133" s="130"/>
      <c r="B1133" s="131"/>
      <c r="C1133" s="141"/>
      <c r="D1133" s="1460" t="s">
        <v>1064</v>
      </c>
      <c r="E1133" s="1461"/>
      <c r="F1133" s="1461"/>
      <c r="G1133" s="1461"/>
      <c r="H1133" s="1487"/>
      <c r="I1133" s="196"/>
      <c r="J1133" s="1464"/>
      <c r="K1133" s="196"/>
      <c r="L1133" s="1465"/>
    </row>
    <row r="1134" spans="1:12" ht="14.25" customHeight="1">
      <c r="A1134" s="130"/>
      <c r="B1134" s="131"/>
      <c r="C1134" s="141"/>
      <c r="D1134" s="1462" t="s">
        <v>1065</v>
      </c>
      <c r="E1134" s="1463"/>
      <c r="F1134" s="1463"/>
      <c r="G1134" s="1463"/>
      <c r="H1134" s="1484"/>
      <c r="I1134" s="192"/>
      <c r="J1134" s="1464"/>
      <c r="K1134" s="196"/>
      <c r="L1134" s="1465"/>
    </row>
    <row r="1135" spans="1:12" ht="14.25" customHeight="1">
      <c r="A1135" s="130"/>
      <c r="B1135" s="131"/>
      <c r="C1135" s="141"/>
      <c r="D1135" s="1664" t="s">
        <v>1070</v>
      </c>
      <c r="E1135" s="1665"/>
      <c r="F1135" s="1665"/>
      <c r="G1135" s="1665"/>
      <c r="H1135" s="1665"/>
      <c r="I1135" s="192"/>
      <c r="J1135" s="1464"/>
      <c r="K1135" s="196"/>
      <c r="L1135" s="1465"/>
    </row>
    <row r="1136" spans="1:12" ht="14.25" customHeight="1">
      <c r="A1136" s="130"/>
      <c r="B1136" s="131"/>
      <c r="C1136" s="141"/>
      <c r="D1136" s="1462" t="s">
        <v>1071</v>
      </c>
      <c r="E1136" s="1463"/>
      <c r="F1136" s="1463"/>
      <c r="G1136" s="1463"/>
      <c r="H1136" s="1484"/>
      <c r="I1136" s="280"/>
      <c r="J1136" s="1464"/>
      <c r="K1136" s="134"/>
      <c r="L1136" s="1465"/>
    </row>
    <row r="1137" spans="1:12" ht="14.25" customHeight="1">
      <c r="A1137" s="130"/>
      <c r="B1137" s="133"/>
      <c r="C1137" s="141"/>
      <c r="D1137" s="1664" t="s">
        <v>1465</v>
      </c>
      <c r="E1137" s="1665"/>
      <c r="F1137" s="1665"/>
      <c r="G1137" s="1665"/>
      <c r="H1137" s="1665"/>
      <c r="I1137" s="192"/>
      <c r="J1137" s="147"/>
      <c r="K1137" s="134"/>
      <c r="L1137" s="136"/>
    </row>
    <row r="1138" spans="1:12" ht="14.25" customHeight="1">
      <c r="A1138" s="130"/>
      <c r="B1138" s="133"/>
      <c r="C1138" s="141"/>
      <c r="D1138" s="1664" t="s">
        <v>1466</v>
      </c>
      <c r="E1138" s="1665"/>
      <c r="F1138" s="1665"/>
      <c r="G1138" s="1665"/>
      <c r="H1138" s="1665"/>
      <c r="I1138" s="192"/>
      <c r="J1138" s="147"/>
      <c r="K1138" s="134"/>
      <c r="L1138" s="136"/>
    </row>
    <row r="1139" spans="1:12" ht="14.25" customHeight="1" thickBot="1">
      <c r="A1139" s="130"/>
      <c r="B1139" s="131"/>
      <c r="C1139" s="141"/>
      <c r="D1139" s="1462" t="s">
        <v>1467</v>
      </c>
      <c r="E1139" s="1463"/>
      <c r="F1139" s="1463"/>
      <c r="G1139" s="1463"/>
      <c r="H1139" s="1463"/>
      <c r="I1139" s="192"/>
      <c r="J1139" s="147"/>
      <c r="L1139" s="496"/>
    </row>
    <row r="1140" spans="1:12" ht="14.25" customHeight="1" thickTop="1">
      <c r="A1140" s="130"/>
      <c r="B1140" s="131"/>
      <c r="C1140" s="141"/>
      <c r="D1140" s="1466" t="s">
        <v>743</v>
      </c>
      <c r="E1140" s="1467"/>
      <c r="F1140" s="1467"/>
      <c r="G1140" s="1467"/>
      <c r="H1140" s="1468"/>
      <c r="I1140" s="1565" t="s">
        <v>584</v>
      </c>
      <c r="J1140" s="1567"/>
      <c r="K1140" s="134"/>
      <c r="L1140" s="496"/>
    </row>
    <row r="1141" spans="1:12" ht="14.25" customHeight="1">
      <c r="A1141" s="130"/>
      <c r="B1141" s="131"/>
      <c r="C1141" s="328"/>
      <c r="D1141" s="1705" t="s">
        <v>1067</v>
      </c>
      <c r="E1141" s="1706"/>
      <c r="F1141" s="1706"/>
      <c r="G1141" s="1706"/>
      <c r="H1141" s="1707"/>
      <c r="I1141" s="575"/>
      <c r="J1141" s="482" t="s">
        <v>585</v>
      </c>
      <c r="K1141" s="134"/>
      <c r="L1141" s="496"/>
    </row>
    <row r="1142" spans="1:12" ht="14.25" customHeight="1">
      <c r="A1142" s="130"/>
      <c r="B1142" s="131"/>
      <c r="C1142" s="141" t="s">
        <v>41</v>
      </c>
      <c r="D1142" s="1664" t="s">
        <v>1471</v>
      </c>
      <c r="E1142" s="1665"/>
      <c r="F1142" s="1665"/>
      <c r="G1142" s="1665"/>
      <c r="H1142" s="1695"/>
      <c r="I1142" s="575"/>
      <c r="J1142" s="482" t="s">
        <v>587</v>
      </c>
      <c r="K1142" s="134"/>
      <c r="L1142" s="496"/>
    </row>
    <row r="1143" spans="1:12" ht="14.25" customHeight="1">
      <c r="A1143" s="130"/>
      <c r="B1143" s="131"/>
      <c r="C1143" s="141"/>
      <c r="D1143" s="1664" t="s">
        <v>1472</v>
      </c>
      <c r="E1143" s="1665"/>
      <c r="F1143" s="1665"/>
      <c r="G1143" s="1665"/>
      <c r="H1143" s="1695"/>
      <c r="I1143" s="575"/>
      <c r="J1143" s="482" t="s">
        <v>589</v>
      </c>
      <c r="K1143" s="134"/>
      <c r="L1143" s="496"/>
    </row>
    <row r="1144" spans="1:12" ht="14.25" customHeight="1" thickBot="1">
      <c r="A1144" s="130"/>
      <c r="B1144" s="131"/>
      <c r="C1144" s="141"/>
      <c r="D1144" s="1664" t="s">
        <v>1468</v>
      </c>
      <c r="E1144" s="1665"/>
      <c r="F1144" s="1665"/>
      <c r="G1144" s="1665"/>
      <c r="H1144" s="1695"/>
      <c r="I1144" s="577"/>
      <c r="J1144" s="585" t="s">
        <v>591</v>
      </c>
      <c r="K1144" s="134"/>
      <c r="L1144" s="136"/>
    </row>
    <row r="1145" spans="1:12" ht="14.25" customHeight="1" thickTop="1">
      <c r="A1145" s="130"/>
      <c r="B1145" s="133"/>
      <c r="C1145" s="141"/>
      <c r="D1145" s="1664" t="s">
        <v>1469</v>
      </c>
      <c r="E1145" s="1665"/>
      <c r="F1145" s="1665"/>
      <c r="G1145" s="1665"/>
      <c r="H1145" s="1708"/>
      <c r="I1145" s="192"/>
      <c r="K1145" s="134"/>
      <c r="L1145" s="136"/>
    </row>
    <row r="1146" spans="1:12" ht="14.25" customHeight="1">
      <c r="A1146" s="130"/>
      <c r="B1146" s="133"/>
      <c r="C1146" s="141"/>
      <c r="D1146" s="1664" t="s">
        <v>1470</v>
      </c>
      <c r="E1146" s="1665"/>
      <c r="F1146" s="1665"/>
      <c r="G1146" s="1665"/>
      <c r="H1146" s="1708"/>
      <c r="I1146" s="192"/>
      <c r="K1146" s="134"/>
      <c r="L1146" s="136"/>
    </row>
    <row r="1147" spans="1:12" ht="14.25" customHeight="1">
      <c r="A1147" s="130"/>
      <c r="B1147" s="133"/>
      <c r="C1147" s="141"/>
      <c r="D1147" s="1664" t="s">
        <v>1966</v>
      </c>
      <c r="E1147" s="1665"/>
      <c r="F1147" s="1665"/>
      <c r="G1147" s="1665"/>
      <c r="H1147" s="1708"/>
      <c r="I1147" s="192"/>
      <c r="K1147" s="134"/>
      <c r="L1147" s="136"/>
    </row>
    <row r="1148" spans="1:12" ht="14.25" customHeight="1">
      <c r="A1148" s="130"/>
      <c r="B1148" s="133"/>
      <c r="C1148" s="141"/>
      <c r="D1148" s="1664" t="s">
        <v>1967</v>
      </c>
      <c r="E1148" s="1665"/>
      <c r="F1148" s="1665"/>
      <c r="G1148" s="1665"/>
      <c r="H1148" s="1708"/>
      <c r="I1148" s="192"/>
      <c r="K1148" s="134"/>
      <c r="L1148" s="136"/>
    </row>
    <row r="1149" spans="1:12" ht="14.25" customHeight="1">
      <c r="A1149" s="130"/>
      <c r="B1149" s="133"/>
      <c r="C1149" s="141"/>
      <c r="D1149" s="1664" t="s">
        <v>1968</v>
      </c>
      <c r="E1149" s="1665"/>
      <c r="F1149" s="1665"/>
      <c r="G1149" s="1665"/>
      <c r="H1149" s="1665"/>
      <c r="I1149" s="192"/>
      <c r="K1149" s="134"/>
      <c r="L1149" s="136"/>
    </row>
    <row r="1150" spans="1:12" ht="14.25" customHeight="1">
      <c r="A1150" s="130"/>
      <c r="B1150" s="133"/>
      <c r="C1150" s="141"/>
      <c r="D1150" s="1466" t="s">
        <v>518</v>
      </c>
      <c r="E1150" s="1467"/>
      <c r="F1150" s="1467"/>
      <c r="G1150" s="1467"/>
      <c r="H1150" s="1468"/>
      <c r="I1150" s="192"/>
      <c r="K1150" s="134"/>
      <c r="L1150" s="136"/>
    </row>
    <row r="1151" spans="1:12" ht="14.25" customHeight="1">
      <c r="A1151" s="130"/>
      <c r="B1151" s="133"/>
      <c r="C1151" s="328"/>
      <c r="D1151" s="1705" t="s">
        <v>1066</v>
      </c>
      <c r="E1151" s="1706"/>
      <c r="F1151" s="1706"/>
      <c r="G1151" s="1706"/>
      <c r="H1151" s="1707"/>
      <c r="I1151" s="192"/>
      <c r="K1151" s="134"/>
      <c r="L1151" s="136"/>
    </row>
    <row r="1152" spans="1:12" ht="14.25" customHeight="1">
      <c r="A1152" s="130"/>
      <c r="B1152" s="133"/>
      <c r="C1152" s="141"/>
      <c r="D1152" s="1653" t="s">
        <v>1969</v>
      </c>
      <c r="E1152" s="1654"/>
      <c r="F1152" s="1654"/>
      <c r="G1152" s="1654"/>
      <c r="H1152" s="1654"/>
      <c r="I1152" s="192"/>
      <c r="K1152" s="134"/>
      <c r="L1152" s="136"/>
    </row>
    <row r="1153" spans="1:12" ht="14.25" customHeight="1">
      <c r="A1153" s="130"/>
      <c r="B1153" s="133"/>
      <c r="C1153" s="141"/>
      <c r="D1153" s="1653" t="s">
        <v>1970</v>
      </c>
      <c r="E1153" s="1654"/>
      <c r="F1153" s="1654"/>
      <c r="G1153" s="1654"/>
      <c r="H1153" s="1654"/>
      <c r="I1153" s="192"/>
      <c r="K1153" s="134"/>
      <c r="L1153" s="136"/>
    </row>
    <row r="1154" spans="1:12" ht="14.25" customHeight="1">
      <c r="A1154" s="130"/>
      <c r="B1154" s="133"/>
      <c r="C1154" s="141"/>
      <c r="D1154" s="1653" t="s">
        <v>1971</v>
      </c>
      <c r="E1154" s="1654"/>
      <c r="F1154" s="1654"/>
      <c r="G1154" s="1654"/>
      <c r="H1154" s="1654"/>
      <c r="I1154" s="192"/>
      <c r="K1154" s="134"/>
      <c r="L1154" s="136"/>
    </row>
    <row r="1155" spans="1:12" ht="14.25" customHeight="1">
      <c r="A1155" s="130"/>
      <c r="B1155" s="133"/>
      <c r="C1155" s="141"/>
      <c r="D1155" s="1653" t="s">
        <v>1972</v>
      </c>
      <c r="E1155" s="1654"/>
      <c r="F1155" s="1654"/>
      <c r="G1155" s="1654"/>
      <c r="H1155" s="1654"/>
      <c r="I1155" s="192"/>
      <c r="K1155" s="134"/>
      <c r="L1155" s="136"/>
    </row>
    <row r="1156" spans="1:12" ht="14.25" customHeight="1">
      <c r="A1156" s="130"/>
      <c r="B1156" s="133"/>
      <c r="C1156" s="141"/>
      <c r="D1156" s="1653" t="s">
        <v>1973</v>
      </c>
      <c r="E1156" s="1654"/>
      <c r="F1156" s="1654"/>
      <c r="G1156" s="1654"/>
      <c r="H1156" s="1654"/>
      <c r="I1156" s="192"/>
      <c r="K1156" s="134"/>
      <c r="L1156" s="136"/>
    </row>
    <row r="1157" spans="1:12" ht="14.25" customHeight="1">
      <c r="A1157" s="130"/>
      <c r="B1157" s="133"/>
      <c r="C1157" s="141"/>
      <c r="D1157" s="1466" t="s">
        <v>1429</v>
      </c>
      <c r="E1157" s="1467"/>
      <c r="F1157" s="1467"/>
      <c r="G1157" s="1467"/>
      <c r="H1157" s="1468"/>
      <c r="I1157" s="192"/>
      <c r="K1157" s="134"/>
      <c r="L1157" s="136"/>
    </row>
    <row r="1158" spans="1:12" ht="14.25" customHeight="1">
      <c r="A1158" s="130"/>
      <c r="B1158" s="133"/>
      <c r="C1158" s="328"/>
      <c r="D1158" s="1705" t="s">
        <v>1068</v>
      </c>
      <c r="E1158" s="1706"/>
      <c r="F1158" s="1706"/>
      <c r="G1158" s="1706"/>
      <c r="H1158" s="1707"/>
      <c r="I1158" s="192"/>
      <c r="K1158" s="134"/>
      <c r="L1158" s="136"/>
    </row>
    <row r="1159" spans="1:12" ht="14.25" customHeight="1">
      <c r="A1159" s="130"/>
      <c r="B1159" s="133"/>
      <c r="C1159" s="141"/>
      <c r="D1159" s="1653" t="s">
        <v>1974</v>
      </c>
      <c r="E1159" s="1654"/>
      <c r="F1159" s="1654"/>
      <c r="G1159" s="1654"/>
      <c r="H1159" s="1654"/>
      <c r="I1159" s="192"/>
      <c r="K1159" s="134"/>
      <c r="L1159" s="136"/>
    </row>
    <row r="1160" spans="1:12" ht="14.25" customHeight="1">
      <c r="A1160" s="130"/>
      <c r="B1160" s="133"/>
      <c r="C1160" s="141"/>
      <c r="D1160" s="1653" t="s">
        <v>1975</v>
      </c>
      <c r="E1160" s="1654"/>
      <c r="F1160" s="1654"/>
      <c r="G1160" s="1654"/>
      <c r="H1160" s="1721"/>
      <c r="I1160" s="192"/>
      <c r="K1160" s="134"/>
      <c r="L1160" s="136"/>
    </row>
    <row r="1161" spans="1:12" ht="14.25" customHeight="1">
      <c r="A1161" s="130"/>
      <c r="B1161" s="133"/>
      <c r="C1161" s="141"/>
      <c r="D1161" s="1653" t="s">
        <v>1976</v>
      </c>
      <c r="E1161" s="1654"/>
      <c r="F1161" s="1654"/>
      <c r="G1161" s="1654"/>
      <c r="H1161" s="1721"/>
      <c r="I1161" s="192"/>
      <c r="K1161" s="134"/>
      <c r="L1161" s="136"/>
    </row>
    <row r="1162" spans="1:12" ht="14.25" customHeight="1">
      <c r="A1162" s="130"/>
      <c r="B1162" s="133"/>
      <c r="C1162" s="141"/>
      <c r="D1162" s="1653" t="s">
        <v>1977</v>
      </c>
      <c r="E1162" s="1654"/>
      <c r="F1162" s="1654"/>
      <c r="G1162" s="1654"/>
      <c r="H1162" s="1654"/>
      <c r="I1162" s="192"/>
      <c r="K1162" s="134"/>
      <c r="L1162" s="136"/>
    </row>
    <row r="1163" spans="1:12" ht="14.25" customHeight="1">
      <c r="A1163" s="130"/>
      <c r="B1163" s="133"/>
      <c r="C1163" s="141"/>
      <c r="D1163" s="1653" t="s">
        <v>1978</v>
      </c>
      <c r="E1163" s="1654"/>
      <c r="F1163" s="1654"/>
      <c r="G1163" s="1654"/>
      <c r="H1163" s="1654"/>
      <c r="I1163" s="192"/>
      <c r="K1163" s="134"/>
      <c r="L1163" s="136"/>
    </row>
    <row r="1164" spans="1:12" ht="14.25" customHeight="1">
      <c r="A1164" s="130"/>
      <c r="B1164" s="133"/>
      <c r="C1164" s="141"/>
      <c r="D1164" s="1653" t="s">
        <v>1979</v>
      </c>
      <c r="E1164" s="1654"/>
      <c r="F1164" s="1654"/>
      <c r="G1164" s="1654"/>
      <c r="H1164" s="1654"/>
      <c r="I1164" s="192"/>
      <c r="K1164" s="134"/>
      <c r="L1164" s="136"/>
    </row>
    <row r="1165" spans="1:12" ht="14.25" customHeight="1">
      <c r="A1165" s="130"/>
      <c r="B1165" s="133"/>
      <c r="C1165" s="141"/>
      <c r="D1165" s="1653" t="s">
        <v>1980</v>
      </c>
      <c r="E1165" s="1654"/>
      <c r="F1165" s="1654"/>
      <c r="G1165" s="1654"/>
      <c r="H1165" s="1654"/>
      <c r="I1165" s="192"/>
      <c r="K1165" s="134"/>
      <c r="L1165" s="136"/>
    </row>
    <row r="1166" spans="1:12" ht="14.25" customHeight="1">
      <c r="A1166" s="130"/>
      <c r="B1166" s="133"/>
      <c r="C1166" s="141"/>
      <c r="D1166" s="1653" t="s">
        <v>1981</v>
      </c>
      <c r="E1166" s="1654"/>
      <c r="F1166" s="1654"/>
      <c r="G1166" s="1654"/>
      <c r="H1166" s="1654"/>
      <c r="I1166" s="192"/>
      <c r="K1166" s="134"/>
      <c r="L1166" s="136"/>
    </row>
    <row r="1167" spans="1:12" ht="14.25" customHeight="1">
      <c r="A1167" s="130"/>
      <c r="B1167" s="133"/>
      <c r="C1167" s="141"/>
      <c r="D1167" s="1653" t="s">
        <v>1982</v>
      </c>
      <c r="E1167" s="1654"/>
      <c r="F1167" s="1654"/>
      <c r="G1167" s="1654"/>
      <c r="H1167" s="1654"/>
      <c r="I1167" s="192"/>
      <c r="K1167" s="134"/>
      <c r="L1167" s="136"/>
    </row>
    <row r="1168" spans="1:12" ht="14.25" customHeight="1">
      <c r="A1168" s="130"/>
      <c r="B1168" s="133"/>
      <c r="C1168" s="141"/>
      <c r="D1168" s="1653" t="s">
        <v>1983</v>
      </c>
      <c r="E1168" s="1654"/>
      <c r="F1168" s="1654"/>
      <c r="G1168" s="1654"/>
      <c r="H1168" s="1654"/>
      <c r="I1168" s="192"/>
      <c r="K1168" s="134"/>
      <c r="L1168" s="136"/>
    </row>
    <row r="1169" spans="1:12" ht="14.25" customHeight="1">
      <c r="A1169" s="130"/>
      <c r="B1169" s="133"/>
      <c r="C1169" s="141"/>
      <c r="D1169" s="1466" t="s">
        <v>1984</v>
      </c>
      <c r="E1169" s="1467"/>
      <c r="F1169" s="1467"/>
      <c r="G1169" s="1467"/>
      <c r="H1169" s="1468"/>
      <c r="I1169" s="192"/>
      <c r="K1169" s="134"/>
      <c r="L1169" s="136"/>
    </row>
    <row r="1170" spans="1:12" ht="14.25" customHeight="1">
      <c r="A1170" s="130"/>
      <c r="B1170" s="133"/>
      <c r="C1170" s="328"/>
      <c r="D1170" s="1705" t="s">
        <v>1069</v>
      </c>
      <c r="E1170" s="1706"/>
      <c r="F1170" s="1706"/>
      <c r="G1170" s="1706"/>
      <c r="H1170" s="1707"/>
      <c r="I1170" s="192"/>
      <c r="K1170" s="134"/>
      <c r="L1170" s="136"/>
    </row>
    <row r="1171" spans="1:12" ht="28.5" customHeight="1">
      <c r="A1171" s="130"/>
      <c r="B1171" s="133"/>
      <c r="C1171" s="138"/>
      <c r="D1171" s="1722" t="s">
        <v>1985</v>
      </c>
      <c r="E1171" s="1723"/>
      <c r="F1171" s="1723"/>
      <c r="G1171" s="1723"/>
      <c r="H1171" s="1723"/>
      <c r="I1171" s="192"/>
      <c r="K1171" s="134"/>
      <c r="L1171" s="136"/>
    </row>
    <row r="1172" spans="1:12" s="9" customFormat="1" ht="14.25" customHeight="1">
      <c r="A1172" s="426"/>
      <c r="B1172" s="358"/>
      <c r="C1172" s="138"/>
      <c r="D1172" s="1664" t="s">
        <v>1986</v>
      </c>
      <c r="E1172" s="1665"/>
      <c r="F1172" s="1665"/>
      <c r="G1172" s="1665"/>
      <c r="H1172" s="1665"/>
      <c r="I1172" s="192"/>
      <c r="K1172" s="396"/>
      <c r="L1172" s="417"/>
    </row>
    <row r="1173" spans="1:12" s="9" customFormat="1" ht="14.25" customHeight="1">
      <c r="A1173" s="426"/>
      <c r="B1173" s="358"/>
      <c r="C1173" s="138"/>
      <c r="D1173" s="1664" t="s">
        <v>1987</v>
      </c>
      <c r="E1173" s="1665"/>
      <c r="F1173" s="1665"/>
      <c r="G1173" s="1665"/>
      <c r="H1173" s="1665"/>
      <c r="I1173" s="192"/>
      <c r="K1173" s="396"/>
      <c r="L1173" s="417"/>
    </row>
    <row r="1174" spans="1:12" s="9" customFormat="1" ht="14.25" customHeight="1">
      <c r="A1174" s="426"/>
      <c r="B1174" s="358"/>
      <c r="C1174" s="138"/>
      <c r="D1174" s="1466" t="s">
        <v>1988</v>
      </c>
      <c r="E1174" s="1467"/>
      <c r="F1174" s="1467"/>
      <c r="G1174" s="1467"/>
      <c r="H1174" s="1468"/>
      <c r="I1174" s="192"/>
      <c r="K1174" s="396"/>
      <c r="L1174" s="417"/>
    </row>
    <row r="1175" spans="1:12" s="9" customFormat="1">
      <c r="A1175" s="426"/>
      <c r="B1175" s="381" t="s">
        <v>49</v>
      </c>
      <c r="C1175" s="356" t="str">
        <f>IF(AND(C1176="",COUNTIF(C1132:C1174,"○")=0),"",COUNTIF(C1132:C1174,"○"))</f>
        <v/>
      </c>
      <c r="D1175" s="402"/>
      <c r="E1175" s="402"/>
      <c r="F1175" s="402"/>
      <c r="G1175" s="402"/>
      <c r="H1175" s="402"/>
      <c r="I1175" s="396"/>
      <c r="K1175" s="396"/>
      <c r="L1175" s="417"/>
    </row>
    <row r="1176" spans="1:12" s="9" customFormat="1">
      <c r="A1176" s="426"/>
      <c r="B1176" s="381" t="s">
        <v>50</v>
      </c>
      <c r="C1176" s="356" t="str">
        <f>IF(COUNTIF(C1132:C1174,"×")=0,"",COUNTIF(C1132:C1174,"×"))</f>
        <v/>
      </c>
      <c r="D1176" s="402"/>
      <c r="E1176" s="402"/>
      <c r="F1176" s="402"/>
      <c r="G1176" s="402"/>
      <c r="H1176" s="402"/>
      <c r="I1176" s="396"/>
      <c r="K1176" s="396"/>
      <c r="L1176" s="417"/>
    </row>
    <row r="1177" spans="1:12" s="9" customFormat="1">
      <c r="A1177" s="426"/>
      <c r="B1177" s="381" t="s">
        <v>51</v>
      </c>
      <c r="C1177" s="619"/>
      <c r="D1177" s="378"/>
      <c r="E1177" s="402"/>
      <c r="F1177" s="402"/>
      <c r="I1177" s="396"/>
      <c r="K1177" s="396"/>
      <c r="L1177" s="417"/>
    </row>
    <row r="1178" spans="1:12" s="9" customFormat="1" ht="14.25" thickBot="1">
      <c r="A1178" s="426"/>
      <c r="B1178" s="358"/>
      <c r="C1178" s="356"/>
      <c r="F1178" s="402"/>
      <c r="I1178" s="396"/>
      <c r="K1178" s="396"/>
      <c r="L1178" s="417"/>
    </row>
    <row r="1179" spans="1:12" s="9" customFormat="1" ht="14.25" thickTop="1">
      <c r="A1179" s="426"/>
      <c r="B1179" s="382" t="s">
        <v>52</v>
      </c>
      <c r="C1179" s="363" t="str">
        <f>C1175</f>
        <v/>
      </c>
      <c r="D1179" s="369" t="s">
        <v>1111</v>
      </c>
      <c r="E1179" s="370"/>
      <c r="F1179" s="370"/>
      <c r="G1179" s="670"/>
      <c r="I1179" s="396"/>
      <c r="K1179" s="396"/>
      <c r="L1179" s="417"/>
    </row>
    <row r="1180" spans="1:12" s="9" customFormat="1">
      <c r="A1180" s="426"/>
      <c r="B1180" s="382" t="s">
        <v>53</v>
      </c>
      <c r="C1180" s="363" t="str">
        <f>IF(SUM(C1175:C1176)=0,"",SUM(C1175:C1176))</f>
        <v/>
      </c>
      <c r="D1180" s="364" t="s">
        <v>1118</v>
      </c>
      <c r="G1180" s="613"/>
      <c r="I1180" s="396"/>
      <c r="K1180" s="396"/>
      <c r="L1180" s="417"/>
    </row>
    <row r="1181" spans="1:12" s="9" customFormat="1">
      <c r="A1181" s="426"/>
      <c r="B1181" s="382" t="s">
        <v>54</v>
      </c>
      <c r="C1181" s="371" t="str">
        <f>IF(ISERROR(C1179/C1180)=TRUE,"",ROUNDDOWN(C1179/C1180,2))</f>
        <v/>
      </c>
      <c r="D1181" s="364" t="s">
        <v>1108</v>
      </c>
      <c r="G1181" s="365"/>
      <c r="I1181" s="396"/>
      <c r="K1181" s="396"/>
      <c r="L1181" s="417"/>
    </row>
    <row r="1182" spans="1:12" s="9" customFormat="1" ht="14.25" thickBot="1">
      <c r="A1182" s="426"/>
      <c r="B1182" s="382"/>
      <c r="C1182" s="630" t="str">
        <f>IF(C1181="","",IF(C1180&lt;=2,"c",IF(C1181&lt;0.6,"c",IF(C1181&lt;0.75,"b",IF(C1181&lt;0.9,"a'",IF(C1181&gt;=0.9,"a",""))))))</f>
        <v/>
      </c>
      <c r="D1182" s="373" t="s">
        <v>1119</v>
      </c>
      <c r="E1182" s="374"/>
      <c r="F1182" s="374"/>
      <c r="G1182" s="367"/>
      <c r="I1182" s="396"/>
      <c r="K1182" s="396"/>
      <c r="L1182" s="417"/>
    </row>
    <row r="1183" spans="1:12" s="9" customFormat="1" ht="14.25" thickTop="1">
      <c r="A1183" s="426"/>
      <c r="B1183" s="382"/>
      <c r="C1183" s="414"/>
      <c r="D1183" s="403"/>
      <c r="E1183" s="403"/>
      <c r="F1183" s="403"/>
      <c r="G1183" s="403"/>
      <c r="I1183" s="396"/>
      <c r="K1183" s="396"/>
      <c r="L1183" s="417"/>
    </row>
    <row r="1184" spans="1:12" s="9" customFormat="1">
      <c r="A1184" s="426"/>
      <c r="B1184" s="399" t="s">
        <v>18</v>
      </c>
      <c r="C1184" s="631" t="str">
        <f>IF(OR(K1131="○"),"e",IF(OR(I1131="○"),"d",IF(OR(I1182="d"),"d",N1186)))</f>
        <v/>
      </c>
      <c r="D1184" s="403" t="s">
        <v>609</v>
      </c>
      <c r="E1184" s="402"/>
      <c r="F1184" s="402"/>
      <c r="I1184" s="396"/>
      <c r="K1184" s="396"/>
      <c r="L1184" s="417"/>
    </row>
    <row r="1185" spans="1:14" s="9" customFormat="1" ht="14.25" thickBot="1">
      <c r="A1185" s="455"/>
      <c r="B1185" s="456"/>
      <c r="C1185" s="458"/>
      <c r="D1185" s="376"/>
      <c r="E1185" s="377"/>
      <c r="F1185" s="377"/>
      <c r="G1185" s="377"/>
      <c r="H1185" s="377"/>
      <c r="I1185" s="457"/>
      <c r="J1185" s="377"/>
      <c r="K1185" s="457"/>
      <c r="L1185" s="458"/>
    </row>
    <row r="1186" spans="1:14" s="9" customFormat="1" ht="17.25">
      <c r="A1186" s="9" t="s">
        <v>1266</v>
      </c>
      <c r="D1186" s="1542" t="s">
        <v>1671</v>
      </c>
      <c r="E1186" s="1542"/>
      <c r="F1186" s="1542"/>
      <c r="G1186" s="1542"/>
      <c r="H1186" s="1542"/>
      <c r="N1186" s="588" t="str">
        <f>IF(AND(I1141="○",C1180&lt;=2),"c",IF(AND(I1142="○",C1180&lt;=2),"c",IF(AND(I1143="○",C1180&lt;=2),"c",IF(AND(I1144="○",C1180&lt;=2),"c",IF(AND(I1141="○",C1182="a"),"a",IF(AND(I1142="○",C1182="a"),"a'",IF(AND(I1143="○",C1182="a"),"b",IF(AND(I1144="○",C1182="a"),"b",IF(AND(I1141="○",C1182="a'"),"a'",IF(AND(I1142="○",C1182="a'"),"b",IF(AND(I1143="○",C1182="a'"),"b'",IF(AND(I1144="○",C1182="a'"),"b'",IF(AND(I1141="○",C1182="b"),"b",IF(AND(I1142="○",C1182="b"),"b'",IF(AND(I1143="○",C1182="b"),"c",IF(AND(I1144="○",C1182="b"),"c",IF(AND(I1141="○",C1182="c"),"b'",IF(AND(I1142="○",C1182="c"),"c",IF(AND(I1143="○",C1182="c"),"c",IF(AND(I1144="○",C1182="c"),"c",""))))))))))))))))))))</f>
        <v/>
      </c>
    </row>
    <row r="1187" spans="1:14" s="9" customFormat="1" ht="15" customHeight="1" thickBot="1">
      <c r="A1187" s="9" t="s">
        <v>1643</v>
      </c>
    </row>
    <row r="1188" spans="1:14" s="9" customFormat="1" ht="15" customHeight="1">
      <c r="A1188" s="1696" t="s">
        <v>1647</v>
      </c>
      <c r="B1188" s="1698" t="s">
        <v>568</v>
      </c>
      <c r="C1188" s="1469" t="s">
        <v>42</v>
      </c>
      <c r="D1188" s="615" t="s">
        <v>67</v>
      </c>
      <c r="E1188" s="607" t="s">
        <v>351</v>
      </c>
      <c r="F1188" s="460" t="s">
        <v>70</v>
      </c>
      <c r="G1188" s="460" t="s">
        <v>353</v>
      </c>
      <c r="H1188" s="616" t="s">
        <v>39</v>
      </c>
      <c r="I1188" s="1666" t="s">
        <v>25</v>
      </c>
      <c r="J1188" s="1667"/>
    </row>
    <row r="1189" spans="1:14" s="9" customFormat="1" ht="15" customHeight="1">
      <c r="A1189" s="1697"/>
      <c r="B1189" s="1699"/>
      <c r="C1189" s="1470"/>
      <c r="D1189" s="621" t="s">
        <v>354</v>
      </c>
      <c r="E1189" s="622" t="s">
        <v>355</v>
      </c>
      <c r="F1189" s="618" t="s">
        <v>356</v>
      </c>
      <c r="G1189" s="618" t="s">
        <v>357</v>
      </c>
      <c r="H1189" s="623" t="s">
        <v>358</v>
      </c>
      <c r="I1189" s="1668" t="s">
        <v>361</v>
      </c>
      <c r="J1189" s="1669"/>
    </row>
    <row r="1190" spans="1:14" s="9" customFormat="1" ht="15" customHeight="1" thickBot="1">
      <c r="A1190" s="1646" t="s">
        <v>1649</v>
      </c>
      <c r="B1190" s="1694" t="s">
        <v>1254</v>
      </c>
      <c r="C1190" s="359"/>
      <c r="D1190" s="357" t="s">
        <v>359</v>
      </c>
      <c r="G1190" s="438"/>
      <c r="H1190" s="438"/>
      <c r="I1190" s="438"/>
      <c r="J1190" s="439"/>
    </row>
    <row r="1191" spans="1:14" s="9" customFormat="1" ht="15" customHeight="1" thickTop="1">
      <c r="A1191" s="1647"/>
      <c r="B1191" s="1496"/>
      <c r="C1191" s="138"/>
      <c r="D1191" s="1462" t="s">
        <v>805</v>
      </c>
      <c r="E1191" s="1463"/>
      <c r="F1191" s="1463"/>
      <c r="G1191" s="1652"/>
      <c r="H1191" s="369" t="s">
        <v>255</v>
      </c>
      <c r="I1191" s="604"/>
      <c r="J1191" s="605"/>
      <c r="K1191" s="624"/>
    </row>
    <row r="1192" spans="1:14" s="9" customFormat="1" ht="15" customHeight="1">
      <c r="A1192" s="1647"/>
      <c r="B1192" s="1496"/>
      <c r="C1192" s="138"/>
      <c r="D1192" s="1462" t="s">
        <v>806</v>
      </c>
      <c r="E1192" s="1463"/>
      <c r="F1192" s="1463"/>
      <c r="G1192" s="1652"/>
      <c r="H1192" s="364" t="s">
        <v>1035</v>
      </c>
      <c r="I1192" s="403"/>
      <c r="J1192" s="482"/>
      <c r="K1192" s="624"/>
    </row>
    <row r="1193" spans="1:14" s="9" customFormat="1" ht="15" customHeight="1">
      <c r="A1193" s="625" t="s">
        <v>180</v>
      </c>
      <c r="B1193" s="358"/>
      <c r="C1193" s="138"/>
      <c r="D1193" s="1462" t="s">
        <v>807</v>
      </c>
      <c r="E1193" s="1463"/>
      <c r="F1193" s="1463"/>
      <c r="G1193" s="1652"/>
      <c r="H1193" s="364" t="s">
        <v>616</v>
      </c>
      <c r="I1193" s="403"/>
      <c r="J1193" s="482"/>
      <c r="K1193" s="624"/>
    </row>
    <row r="1194" spans="1:14" s="9" customFormat="1" ht="15" customHeight="1">
      <c r="A1194" s="625"/>
      <c r="B1194" s="378"/>
      <c r="C1194" s="138"/>
      <c r="D1194" s="1462" t="s">
        <v>721</v>
      </c>
      <c r="E1194" s="1463"/>
      <c r="F1194" s="1463"/>
      <c r="G1194" s="1652"/>
      <c r="H1194" s="364" t="s">
        <v>617</v>
      </c>
      <c r="I1194" s="403"/>
      <c r="J1194" s="482"/>
      <c r="K1194" s="624"/>
    </row>
    <row r="1195" spans="1:14" s="9" customFormat="1" ht="15" customHeight="1">
      <c r="A1195" s="625"/>
      <c r="B1195" s="378"/>
      <c r="C1195" s="138"/>
      <c r="D1195" s="1504" t="s">
        <v>1072</v>
      </c>
      <c r="E1195" s="1505"/>
      <c r="F1195" s="1505"/>
      <c r="G1195" s="1693"/>
      <c r="H1195" s="364" t="s">
        <v>618</v>
      </c>
      <c r="I1195" s="403"/>
      <c r="J1195" s="482"/>
    </row>
    <row r="1196" spans="1:14" s="9" customFormat="1" ht="15" customHeight="1">
      <c r="A1196" s="625"/>
      <c r="B1196" s="378"/>
      <c r="C1196" s="359"/>
      <c r="D1196" s="305"/>
      <c r="E1196" s="306"/>
      <c r="F1196" s="306"/>
      <c r="G1196" s="504"/>
      <c r="H1196" s="364" t="s">
        <v>619</v>
      </c>
      <c r="I1196" s="403"/>
      <c r="J1196" s="482"/>
    </row>
    <row r="1197" spans="1:14" s="9" customFormat="1" ht="15" customHeight="1" thickBot="1">
      <c r="A1197" s="625"/>
      <c r="B1197" s="379"/>
      <c r="C1197" s="359"/>
      <c r="D1197" s="1658"/>
      <c r="E1197" s="1659"/>
      <c r="F1197" s="306"/>
      <c r="G1197" s="504"/>
      <c r="H1197" s="373" t="s">
        <v>620</v>
      </c>
      <c r="I1197" s="606"/>
      <c r="J1197" s="585"/>
    </row>
    <row r="1198" spans="1:14" s="9" customFormat="1" ht="15" customHeight="1" thickTop="1">
      <c r="A1198" s="625"/>
      <c r="B1198" s="381" t="s">
        <v>49</v>
      </c>
      <c r="C1198" s="363" t="str">
        <f>IF(AND(C1199="",COUNTIF(C1191:C1195,"○")=0),"",COUNTIF(C1191:C1195,"○"))</f>
        <v/>
      </c>
      <c r="D1198" s="378"/>
      <c r="E1198" s="402"/>
      <c r="F1198" s="402"/>
      <c r="J1198" s="417"/>
    </row>
    <row r="1199" spans="1:14" s="9" customFormat="1" ht="15" customHeight="1">
      <c r="A1199" s="426"/>
      <c r="B1199" s="381" t="s">
        <v>50</v>
      </c>
      <c r="C1199" s="363" t="str">
        <f>IF(COUNTIF(C1191:C1195,"×")=0,"",COUNTIF(C1191:C1195,"×"))</f>
        <v/>
      </c>
      <c r="D1199" s="378"/>
      <c r="E1199" s="402"/>
      <c r="F1199" s="402"/>
      <c r="J1199" s="417"/>
    </row>
    <row r="1200" spans="1:14" s="9" customFormat="1" ht="15" customHeight="1">
      <c r="A1200" s="426"/>
      <c r="B1200" s="381" t="s">
        <v>51</v>
      </c>
      <c r="C1200" s="366"/>
      <c r="D1200" s="378"/>
      <c r="E1200" s="402"/>
      <c r="F1200" s="402"/>
      <c r="J1200" s="417"/>
    </row>
    <row r="1201" spans="1:12" s="9" customFormat="1" ht="15" customHeight="1">
      <c r="A1201" s="426"/>
      <c r="B1201" s="358"/>
      <c r="C1201" s="363"/>
      <c r="D1201" s="378"/>
      <c r="E1201" s="402"/>
      <c r="F1201" s="402"/>
      <c r="J1201" s="417"/>
    </row>
    <row r="1202" spans="1:12" s="9" customFormat="1" ht="15" customHeight="1">
      <c r="A1202" s="426"/>
      <c r="B1202" s="382" t="s">
        <v>52</v>
      </c>
      <c r="C1202" s="363" t="str">
        <f>C1198</f>
        <v/>
      </c>
      <c r="D1202" s="378"/>
      <c r="E1202" s="402"/>
      <c r="F1202" s="402"/>
      <c r="J1202" s="417"/>
    </row>
    <row r="1203" spans="1:12" s="9" customFormat="1" ht="15" customHeight="1">
      <c r="A1203" s="426"/>
      <c r="B1203" s="382" t="s">
        <v>53</v>
      </c>
      <c r="C1203" s="363" t="str">
        <f>IF(SUM(C1198:C1199)=0,"",SUM(C1198:C1199))</f>
        <v/>
      </c>
      <c r="D1203" s="378"/>
      <c r="E1203" s="402"/>
      <c r="F1203" s="402"/>
      <c r="J1203" s="417"/>
    </row>
    <row r="1204" spans="1:12" s="9" customFormat="1" ht="15" customHeight="1">
      <c r="A1204" s="426"/>
      <c r="B1204" s="382" t="s">
        <v>54</v>
      </c>
      <c r="C1204" s="371" t="str">
        <f>IF(ISERROR(C1202/C1203)=TRUE,"",ROUNDDOWN(C1202/C1203,2))</f>
        <v/>
      </c>
      <c r="D1204" s="626"/>
      <c r="E1204" s="627"/>
      <c r="F1204" s="627"/>
      <c r="J1204" s="417"/>
    </row>
    <row r="1205" spans="1:12" s="9" customFormat="1" ht="15" customHeight="1">
      <c r="A1205" s="426"/>
      <c r="B1205" s="382" t="s">
        <v>18</v>
      </c>
      <c r="C1205" s="372" t="str">
        <f>IF(C1204="","",IF(C1204&lt;=0.1,"d",IF(C1204&lt;=0.25,"c",IF(C1204&lt;=0.45,"b'",IF(C1204&lt;=0.65,"b",IF(C1204&lt;=0.8,"a'",IF(C1204&gt;0.8,"a","")))))))</f>
        <v/>
      </c>
      <c r="D1205" s="378"/>
      <c r="E1205" s="402"/>
      <c r="F1205" s="402"/>
      <c r="G1205" s="402"/>
      <c r="J1205" s="417"/>
    </row>
    <row r="1206" spans="1:12" s="9" customFormat="1" ht="15" customHeight="1" thickBot="1">
      <c r="A1206" s="455"/>
      <c r="B1206" s="456"/>
      <c r="C1206" s="458"/>
      <c r="D1206" s="376"/>
      <c r="E1206" s="377"/>
      <c r="F1206" s="377"/>
      <c r="G1206" s="377"/>
      <c r="H1206" s="377"/>
      <c r="I1206" s="377"/>
      <c r="J1206" s="458"/>
    </row>
    <row r="1207" spans="1:12" s="9" customFormat="1" ht="17.25">
      <c r="A1207" s="9" t="s">
        <v>1267</v>
      </c>
      <c r="D1207" s="1542" t="s">
        <v>1674</v>
      </c>
      <c r="E1207" s="1542"/>
      <c r="F1207" s="1542"/>
      <c r="G1207" s="1542"/>
      <c r="H1207" s="1542"/>
      <c r="I1207" s="628"/>
    </row>
    <row r="1208" spans="1:12" s="9" customFormat="1" ht="15" customHeight="1" thickBot="1">
      <c r="A1208" s="9" t="s">
        <v>1643</v>
      </c>
      <c r="J1208" s="443"/>
      <c r="L1208" s="443" t="s">
        <v>684</v>
      </c>
    </row>
    <row r="1209" spans="1:12" ht="15" customHeight="1">
      <c r="A1209" s="226" t="s">
        <v>185</v>
      </c>
      <c r="B1209" s="227" t="s">
        <v>568</v>
      </c>
      <c r="C1209" s="1469" t="s">
        <v>42</v>
      </c>
      <c r="D1209" s="517" t="s">
        <v>67</v>
      </c>
      <c r="E1209" s="518" t="s">
        <v>351</v>
      </c>
      <c r="F1209" s="519" t="s">
        <v>352</v>
      </c>
      <c r="G1209" s="519" t="s">
        <v>353</v>
      </c>
      <c r="H1209" s="520" t="s">
        <v>39</v>
      </c>
      <c r="I1209" s="1604" t="s">
        <v>42</v>
      </c>
      <c r="J1209" s="224" t="s">
        <v>25</v>
      </c>
      <c r="K1209" s="1609" t="s">
        <v>42</v>
      </c>
      <c r="L1209" s="225" t="s">
        <v>73</v>
      </c>
    </row>
    <row r="1210" spans="1:12" ht="42.75" customHeight="1">
      <c r="A1210" s="1647" t="s">
        <v>569</v>
      </c>
      <c r="B1210" s="1694" t="s">
        <v>1255</v>
      </c>
      <c r="C1210" s="1470"/>
      <c r="D1210" s="1655" t="s">
        <v>570</v>
      </c>
      <c r="E1210" s="1656"/>
      <c r="F1210" s="1656"/>
      <c r="G1210" s="1656"/>
      <c r="H1210" s="1657"/>
      <c r="I1210" s="1605"/>
      <c r="J1210" s="235"/>
      <c r="K1210" s="1610"/>
      <c r="L1210" s="248"/>
    </row>
    <row r="1211" spans="1:12" ht="15.75" customHeight="1">
      <c r="A1211" s="1647"/>
      <c r="B1211" s="1496"/>
      <c r="C1211" s="167"/>
      <c r="D1211" s="469" t="s">
        <v>359</v>
      </c>
      <c r="I1211" s="165"/>
      <c r="K1211" s="165"/>
      <c r="L1211" s="136"/>
    </row>
    <row r="1212" spans="1:12" ht="15.75" customHeight="1">
      <c r="A1212" s="514"/>
      <c r="B1212" s="1496"/>
      <c r="C1212" s="138"/>
      <c r="D1212" s="1460" t="s">
        <v>1473</v>
      </c>
      <c r="E1212" s="1461"/>
      <c r="F1212" s="1461"/>
      <c r="G1212" s="1461"/>
      <c r="H1212" s="1487"/>
      <c r="I1212" s="139"/>
      <c r="J1212" s="1464" t="s">
        <v>621</v>
      </c>
      <c r="K1212" s="139"/>
      <c r="L1212" s="1465" t="s">
        <v>571</v>
      </c>
    </row>
    <row r="1213" spans="1:12" ht="15.75" customHeight="1">
      <c r="A1213" s="232"/>
      <c r="B1213" s="220"/>
      <c r="C1213" s="138"/>
      <c r="D1213" s="1462" t="s">
        <v>853</v>
      </c>
      <c r="E1213" s="1463"/>
      <c r="F1213" s="1463"/>
      <c r="G1213" s="1463"/>
      <c r="H1213" s="1484"/>
      <c r="I1213" s="196"/>
      <c r="J1213" s="1464"/>
      <c r="K1213" s="196"/>
      <c r="L1213" s="1465"/>
    </row>
    <row r="1214" spans="1:12" ht="15.75" customHeight="1">
      <c r="A1214" s="130"/>
      <c r="B1214" s="131"/>
      <c r="C1214" s="138"/>
      <c r="D1214" s="1462" t="s">
        <v>1474</v>
      </c>
      <c r="E1214" s="1463"/>
      <c r="F1214" s="1463"/>
      <c r="G1214" s="1463"/>
      <c r="H1214" s="1484"/>
      <c r="I1214" s="196"/>
      <c r="J1214" s="1464"/>
      <c r="K1214" s="196"/>
      <c r="L1214" s="1465"/>
    </row>
    <row r="1215" spans="1:12" ht="15.75" customHeight="1">
      <c r="A1215" s="130"/>
      <c r="B1215" s="131"/>
      <c r="C1215" s="138"/>
      <c r="D1215" s="1462" t="s">
        <v>1475</v>
      </c>
      <c r="E1215" s="1463"/>
      <c r="F1215" s="1463"/>
      <c r="G1215" s="1463"/>
      <c r="H1215" s="1484"/>
      <c r="I1215" s="196"/>
      <c r="J1215" s="1464"/>
      <c r="K1215" s="196"/>
      <c r="L1215" s="1465"/>
    </row>
    <row r="1216" spans="1:12" ht="15.75" customHeight="1">
      <c r="A1216" s="130"/>
      <c r="B1216" s="131"/>
      <c r="C1216" s="138"/>
      <c r="D1216" s="1462" t="s">
        <v>1476</v>
      </c>
      <c r="E1216" s="1463"/>
      <c r="F1216" s="1463"/>
      <c r="G1216" s="1463"/>
      <c r="H1216" s="1484"/>
      <c r="I1216" s="192"/>
      <c r="J1216" s="1464"/>
      <c r="K1216" s="196"/>
      <c r="L1216" s="1465"/>
    </row>
    <row r="1217" spans="1:12" ht="15.75" customHeight="1">
      <c r="A1217" s="130"/>
      <c r="B1217" s="131"/>
      <c r="C1217" s="138"/>
      <c r="D1217" s="1462" t="s">
        <v>1477</v>
      </c>
      <c r="E1217" s="1463"/>
      <c r="F1217" s="1463"/>
      <c r="G1217" s="1463"/>
      <c r="H1217" s="1484"/>
      <c r="I1217" s="192"/>
      <c r="J1217" s="1464"/>
      <c r="K1217" s="196"/>
      <c r="L1217" s="1465"/>
    </row>
    <row r="1218" spans="1:12" ht="15.75" customHeight="1">
      <c r="A1218" s="130"/>
      <c r="B1218" s="131"/>
      <c r="C1218" s="138"/>
      <c r="D1218" s="1462" t="s">
        <v>1478</v>
      </c>
      <c r="E1218" s="1463"/>
      <c r="F1218" s="1463"/>
      <c r="G1218" s="1463"/>
      <c r="H1218" s="1484"/>
      <c r="I1218" s="134"/>
      <c r="J1218" s="1464"/>
      <c r="K1218" s="134"/>
      <c r="L1218" s="1465"/>
    </row>
    <row r="1219" spans="1:12" ht="15.75" customHeight="1">
      <c r="A1219" s="130"/>
      <c r="B1219" s="131"/>
      <c r="C1219" s="138"/>
      <c r="D1219" s="1462" t="s">
        <v>1274</v>
      </c>
      <c r="E1219" s="1463"/>
      <c r="F1219" s="1463"/>
      <c r="G1219" s="1463"/>
      <c r="H1219" s="1484"/>
      <c r="I1219" s="280"/>
      <c r="J1219" s="306"/>
      <c r="K1219" s="134"/>
      <c r="L1219" s="496"/>
    </row>
    <row r="1220" spans="1:12" ht="15.75" customHeight="1">
      <c r="A1220" s="130"/>
      <c r="B1220" s="131"/>
      <c r="C1220" s="138"/>
      <c r="D1220" s="1462" t="s">
        <v>1479</v>
      </c>
      <c r="E1220" s="1463"/>
      <c r="F1220" s="1463"/>
      <c r="G1220" s="1463"/>
      <c r="H1220" s="1484"/>
      <c r="I1220" s="192"/>
      <c r="J1220" s="504"/>
      <c r="K1220" s="134"/>
      <c r="L1220" s="496"/>
    </row>
    <row r="1221" spans="1:12" ht="15.75" customHeight="1" thickBot="1">
      <c r="A1221" s="130"/>
      <c r="B1221" s="131"/>
      <c r="C1221" s="138"/>
      <c r="D1221" s="1462" t="s">
        <v>1275</v>
      </c>
      <c r="E1221" s="1463"/>
      <c r="F1221" s="1463"/>
      <c r="G1221" s="1463"/>
      <c r="H1221" s="1484"/>
      <c r="I1221" s="280"/>
      <c r="J1221" s="306"/>
      <c r="K1221" s="134"/>
      <c r="L1221" s="496"/>
    </row>
    <row r="1222" spans="1:12" ht="15.75" customHeight="1" thickTop="1">
      <c r="A1222" s="130"/>
      <c r="B1222" s="131"/>
      <c r="C1222" s="138"/>
      <c r="D1222" s="1466" t="s">
        <v>567</v>
      </c>
      <c r="E1222" s="1467"/>
      <c r="F1222" s="1467"/>
      <c r="G1222" s="1467"/>
      <c r="H1222" s="1670"/>
      <c r="I1222" s="1613" t="s">
        <v>584</v>
      </c>
      <c r="J1222" s="1615"/>
      <c r="K1222" s="134"/>
      <c r="L1222" s="136"/>
    </row>
    <row r="1223" spans="1:12" ht="15.75" customHeight="1">
      <c r="A1223" s="130"/>
      <c r="B1223" s="131"/>
      <c r="C1223" s="167"/>
      <c r="D1223" s="305"/>
      <c r="E1223" s="306"/>
      <c r="F1223" s="306"/>
      <c r="G1223" s="306"/>
      <c r="H1223" s="497"/>
      <c r="I1223" s="575"/>
      <c r="J1223" s="365" t="s">
        <v>585</v>
      </c>
      <c r="K1223" s="134"/>
      <c r="L1223" s="136"/>
    </row>
    <row r="1224" spans="1:12" ht="15.75" customHeight="1">
      <c r="A1224" s="130"/>
      <c r="B1224" s="131"/>
      <c r="C1224" s="167"/>
      <c r="D1224" s="305"/>
      <c r="E1224" s="306"/>
      <c r="F1224" s="306"/>
      <c r="G1224" s="306"/>
      <c r="H1224" s="497"/>
      <c r="I1224" s="575"/>
      <c r="J1224" s="365" t="s">
        <v>587</v>
      </c>
      <c r="K1224" s="134"/>
      <c r="L1224" s="136"/>
    </row>
    <row r="1225" spans="1:12" ht="15.75" customHeight="1">
      <c r="A1225" s="130"/>
      <c r="B1225" s="131"/>
      <c r="C1225" s="167"/>
      <c r="D1225" s="295"/>
      <c r="E1225" s="523"/>
      <c r="F1225" s="523"/>
      <c r="G1225" s="523"/>
      <c r="H1225" s="523"/>
      <c r="I1225" s="575"/>
      <c r="J1225" s="365" t="s">
        <v>589</v>
      </c>
      <c r="K1225" s="134"/>
      <c r="L1225" s="136"/>
    </row>
    <row r="1226" spans="1:12" ht="15.75" customHeight="1" thickBot="1">
      <c r="A1226" s="130"/>
      <c r="B1226" s="133"/>
      <c r="C1226" s="167"/>
      <c r="D1226" s="305"/>
      <c r="E1226" s="306"/>
      <c r="F1226" s="306"/>
      <c r="G1226" s="306"/>
      <c r="H1226" s="497"/>
      <c r="I1226" s="577"/>
      <c r="J1226" s="367" t="s">
        <v>591</v>
      </c>
      <c r="K1226" s="134"/>
      <c r="L1226" s="136"/>
    </row>
    <row r="1227" spans="1:12" ht="15.75" customHeight="1" thickTop="1">
      <c r="A1227" s="130"/>
      <c r="B1227" s="133"/>
      <c r="C1227" s="167"/>
      <c r="D1227" s="289"/>
      <c r="E1227" s="290"/>
      <c r="F1227" s="290"/>
      <c r="G1227" s="290"/>
      <c r="H1227" s="291"/>
      <c r="I1227" s="134"/>
      <c r="K1227" s="134"/>
      <c r="L1227" s="136"/>
    </row>
    <row r="1228" spans="1:12" ht="15.75" customHeight="1">
      <c r="A1228" s="130"/>
      <c r="B1228" s="381" t="s">
        <v>49</v>
      </c>
      <c r="C1228" s="168" t="str">
        <f>IF(AND(C1229="",COUNTIF(C1212:C1222,"○")=0),"",COUNTIF(C1212:C1222,"○"))</f>
        <v/>
      </c>
      <c r="D1228" s="173"/>
      <c r="E1228" s="173"/>
      <c r="F1228" s="173"/>
      <c r="G1228" s="173"/>
      <c r="H1228" s="173"/>
      <c r="I1228" s="134"/>
      <c r="K1228" s="134"/>
      <c r="L1228" s="136"/>
    </row>
    <row r="1229" spans="1:12" ht="15.75" customHeight="1">
      <c r="A1229" s="130"/>
      <c r="B1229" s="381" t="s">
        <v>50</v>
      </c>
      <c r="C1229" s="168" t="str">
        <f>IF(COUNTIF(C1212:C1222,"×")=0,"",COUNTIF(C1212:C1222,"×"))</f>
        <v/>
      </c>
      <c r="D1229" s="173"/>
      <c r="E1229" s="173"/>
      <c r="F1229" s="173"/>
      <c r="G1229" s="173"/>
      <c r="H1229" s="173"/>
      <c r="I1229" s="134"/>
      <c r="K1229" s="134"/>
      <c r="L1229" s="136"/>
    </row>
    <row r="1230" spans="1:12" ht="15.75" customHeight="1">
      <c r="A1230" s="130"/>
      <c r="B1230" s="381" t="s">
        <v>51</v>
      </c>
      <c r="C1230" s="236"/>
      <c r="D1230" s="221"/>
      <c r="E1230" s="173"/>
      <c r="F1230" s="173"/>
      <c r="I1230" s="134"/>
      <c r="K1230" s="134"/>
      <c r="L1230" s="136"/>
    </row>
    <row r="1231" spans="1:12" ht="15.75" customHeight="1" thickBot="1">
      <c r="A1231" s="130"/>
      <c r="B1231" s="358"/>
      <c r="C1231" s="168"/>
      <c r="F1231" s="173"/>
      <c r="I1231" s="134"/>
      <c r="K1231" s="134"/>
      <c r="L1231" s="136"/>
    </row>
    <row r="1232" spans="1:12" ht="15.75" customHeight="1" thickTop="1">
      <c r="A1232" s="130"/>
      <c r="B1232" s="382" t="s">
        <v>52</v>
      </c>
      <c r="C1232" s="145" t="str">
        <f>C1228</f>
        <v/>
      </c>
      <c r="D1232" s="369" t="s">
        <v>1111</v>
      </c>
      <c r="E1232" s="370"/>
      <c r="F1232" s="370"/>
      <c r="G1232" s="547"/>
      <c r="I1232" s="134"/>
      <c r="K1232" s="134"/>
      <c r="L1232" s="136"/>
    </row>
    <row r="1233" spans="1:14" ht="15.75" customHeight="1">
      <c r="A1233" s="130"/>
      <c r="B1233" s="382" t="s">
        <v>53</v>
      </c>
      <c r="C1233" s="145" t="str">
        <f>IF(SUM(C1228:C1229)=0,"",SUM(C1228:C1229))</f>
        <v/>
      </c>
      <c r="D1233" s="364" t="s">
        <v>1118</v>
      </c>
      <c r="E1233" s="9"/>
      <c r="F1233" s="9"/>
      <c r="G1233" s="543"/>
      <c r="I1233" s="134"/>
      <c r="K1233" s="134"/>
      <c r="L1233" s="136"/>
    </row>
    <row r="1234" spans="1:14" ht="15.75" customHeight="1">
      <c r="A1234" s="130"/>
      <c r="B1234" s="382" t="s">
        <v>54</v>
      </c>
      <c r="C1234" s="152" t="str">
        <f>IF(ISERROR(C1232/C1233)=TRUE,"",ROUNDDOWN(C1232/C1233,2))</f>
        <v/>
      </c>
      <c r="D1234" s="364" t="s">
        <v>1108</v>
      </c>
      <c r="E1234" s="9"/>
      <c r="F1234" s="9"/>
      <c r="G1234" s="148"/>
      <c r="I1234" s="134"/>
      <c r="K1234" s="134"/>
      <c r="L1234" s="136"/>
    </row>
    <row r="1235" spans="1:14" ht="15.75" customHeight="1" thickBot="1">
      <c r="A1235" s="130"/>
      <c r="B1235" s="382"/>
      <c r="C1235" s="247" t="str">
        <f>IF(C1234="","",IF(C1233&lt;=2,"c",IF(C1234&lt;0.6,"c",IF(C1234&lt;0.75,"b",IF(C1234&lt;0.9,"a'",IF(C1234&gt;=0.9,"a",""))))))</f>
        <v/>
      </c>
      <c r="D1235" s="373" t="s">
        <v>1119</v>
      </c>
      <c r="E1235" s="374"/>
      <c r="F1235" s="374"/>
      <c r="G1235" s="149"/>
      <c r="I1235" s="134"/>
      <c r="K1235" s="134"/>
      <c r="L1235" s="136"/>
    </row>
    <row r="1236" spans="1:14" s="9" customFormat="1" ht="15" customHeight="1" thickTop="1">
      <c r="A1236" s="426"/>
      <c r="B1236" s="382"/>
      <c r="C1236" s="414"/>
      <c r="D1236" s="403"/>
      <c r="E1236" s="403"/>
      <c r="F1236" s="403"/>
      <c r="G1236" s="403"/>
      <c r="I1236" s="396"/>
      <c r="K1236" s="396"/>
      <c r="L1236" s="417"/>
    </row>
    <row r="1237" spans="1:14" s="9" customFormat="1" ht="15" customHeight="1">
      <c r="A1237" s="426"/>
      <c r="B1237" s="399" t="s">
        <v>18</v>
      </c>
      <c r="C1237" s="631" t="str">
        <f>IF(OR(K1212="○"),"e",IF(OR(I1212="○"),"d",IF(OR(I1235="d"),"d",N1239)))</f>
        <v/>
      </c>
      <c r="D1237" s="403" t="s">
        <v>609</v>
      </c>
      <c r="E1237" s="402"/>
      <c r="F1237" s="402"/>
      <c r="I1237" s="396"/>
      <c r="K1237" s="396"/>
      <c r="L1237" s="417"/>
    </row>
    <row r="1238" spans="1:14" s="9" customFormat="1" ht="15" customHeight="1" thickBot="1">
      <c r="A1238" s="455"/>
      <c r="B1238" s="456"/>
      <c r="C1238" s="458"/>
      <c r="D1238" s="376"/>
      <c r="E1238" s="377"/>
      <c r="F1238" s="377"/>
      <c r="G1238" s="377"/>
      <c r="H1238" s="377"/>
      <c r="I1238" s="457"/>
      <c r="J1238" s="377"/>
      <c r="K1238" s="457"/>
      <c r="L1238" s="458"/>
    </row>
    <row r="1239" spans="1:14" s="9" customFormat="1" ht="15" customHeight="1">
      <c r="A1239" s="620"/>
      <c r="N1239" s="588" t="str">
        <f>IF(AND(I1223="○",C1233&lt;=2),"c",IF(AND(I1224="○",C1233&lt;=2),"c",IF(AND(I1225="○",C1233&lt;=2),"c",IF(AND(I1226="○",C1233&lt;=2),"c",IF(AND(I1223="○",C1235="a"),"a",IF(AND(I1224="○",C1235="a"),"a'",IF(AND(I1225="○",C1235="a"),"b",IF(AND(I1226="○",C1235="a"),"b",IF(AND(I1223="○",C1235="a'"),"a'",IF(AND(I1224="○",C1235="a'"),"b",IF(AND(I1225="○",C1235="a'"),"b'",IF(AND(I1226="○",C1235="a'"),"b'",IF(AND(I1223="○",C1235="b"),"b",IF(AND(I1224="○",C1235="b"),"b'",IF(AND(I1225="○",C1235="b"),"c",IF(AND(I1226="○",C1235="b"),"c",IF(AND(I1223="○",C1235="c"),"b'",IF(AND(I1224="○",C1235="c"),"c",IF(AND(I1225="○",C1235="c"),"c",IF(AND(I1226="○",C1235="c"),"c",""))))))))))))))))))))</f>
        <v/>
      </c>
    </row>
    <row r="1240" spans="1:14" s="9" customFormat="1" ht="15" customHeight="1" thickBot="1">
      <c r="A1240" s="9" t="s">
        <v>1643</v>
      </c>
    </row>
    <row r="1241" spans="1:14" s="9" customFormat="1" ht="15" customHeight="1">
      <c r="A1241" s="1696" t="s">
        <v>1647</v>
      </c>
      <c r="B1241" s="1698" t="s">
        <v>568</v>
      </c>
      <c r="C1241" s="1469" t="s">
        <v>42</v>
      </c>
      <c r="D1241" s="615" t="s">
        <v>67</v>
      </c>
      <c r="E1241" s="607" t="s">
        <v>351</v>
      </c>
      <c r="F1241" s="460" t="s">
        <v>70</v>
      </c>
      <c r="G1241" s="460" t="s">
        <v>353</v>
      </c>
      <c r="H1241" s="616" t="s">
        <v>39</v>
      </c>
      <c r="I1241" s="1666" t="s">
        <v>25</v>
      </c>
      <c r="J1241" s="1667"/>
    </row>
    <row r="1242" spans="1:14" s="9" customFormat="1" ht="15" customHeight="1">
      <c r="A1242" s="1697"/>
      <c r="B1242" s="1699"/>
      <c r="C1242" s="1470"/>
      <c r="D1242" s="621" t="s">
        <v>354</v>
      </c>
      <c r="E1242" s="622" t="s">
        <v>355</v>
      </c>
      <c r="F1242" s="618" t="s">
        <v>356</v>
      </c>
      <c r="G1242" s="618" t="s">
        <v>357</v>
      </c>
      <c r="H1242" s="623" t="s">
        <v>358</v>
      </c>
      <c r="I1242" s="1668" t="s">
        <v>361</v>
      </c>
      <c r="J1242" s="1669"/>
    </row>
    <row r="1243" spans="1:14" s="9" customFormat="1" ht="15" customHeight="1" thickBot="1">
      <c r="A1243" s="1646" t="s">
        <v>1648</v>
      </c>
      <c r="B1243" s="1694" t="s">
        <v>1255</v>
      </c>
      <c r="C1243" s="359"/>
      <c r="D1243" s="357" t="s">
        <v>359</v>
      </c>
      <c r="G1243" s="438"/>
      <c r="H1243" s="438"/>
      <c r="I1243" s="438"/>
      <c r="J1243" s="439"/>
    </row>
    <row r="1244" spans="1:14" s="9" customFormat="1" ht="15" customHeight="1" thickTop="1">
      <c r="A1244" s="1647"/>
      <c r="B1244" s="1496"/>
      <c r="C1244" s="138"/>
      <c r="D1244" s="1462" t="s">
        <v>854</v>
      </c>
      <c r="E1244" s="1463"/>
      <c r="F1244" s="495"/>
      <c r="G1244" s="468"/>
      <c r="H1244" s="369" t="s">
        <v>255</v>
      </c>
      <c r="I1244" s="604"/>
      <c r="J1244" s="605"/>
      <c r="K1244" s="624"/>
    </row>
    <row r="1245" spans="1:14" s="9" customFormat="1" ht="15" customHeight="1">
      <c r="A1245" s="1647"/>
      <c r="B1245" s="1496"/>
      <c r="C1245" s="138"/>
      <c r="D1245" s="1462" t="s">
        <v>855</v>
      </c>
      <c r="E1245" s="1463"/>
      <c r="F1245" s="495"/>
      <c r="G1245" s="468"/>
      <c r="H1245" s="364" t="s">
        <v>1035</v>
      </c>
      <c r="I1245" s="403"/>
      <c r="J1245" s="482"/>
      <c r="K1245" s="624"/>
    </row>
    <row r="1246" spans="1:14" s="9" customFormat="1" ht="15" customHeight="1">
      <c r="A1246" s="625" t="s">
        <v>180</v>
      </c>
      <c r="B1246" s="358"/>
      <c r="C1246" s="138"/>
      <c r="D1246" s="1462" t="s">
        <v>856</v>
      </c>
      <c r="E1246" s="1463"/>
      <c r="F1246" s="495"/>
      <c r="G1246" s="468"/>
      <c r="H1246" s="364" t="s">
        <v>616</v>
      </c>
      <c r="I1246" s="403"/>
      <c r="J1246" s="482"/>
      <c r="K1246" s="624"/>
    </row>
    <row r="1247" spans="1:14" s="9" customFormat="1" ht="15" customHeight="1">
      <c r="A1247" s="625"/>
      <c r="B1247" s="378"/>
      <c r="C1247" s="138"/>
      <c r="D1247" s="1462" t="s">
        <v>857</v>
      </c>
      <c r="E1247" s="1463"/>
      <c r="F1247" s="1463"/>
      <c r="G1247" s="468"/>
      <c r="H1247" s="364" t="s">
        <v>617</v>
      </c>
      <c r="I1247" s="403"/>
      <c r="J1247" s="482"/>
      <c r="K1247" s="624"/>
    </row>
    <row r="1248" spans="1:14" s="9" customFormat="1" ht="15" customHeight="1">
      <c r="A1248" s="625"/>
      <c r="B1248" s="378"/>
      <c r="C1248" s="138"/>
      <c r="D1248" s="1462" t="s">
        <v>858</v>
      </c>
      <c r="E1248" s="1463"/>
      <c r="F1248" s="495"/>
      <c r="G1248" s="468"/>
      <c r="H1248" s="364" t="s">
        <v>618</v>
      </c>
      <c r="I1248" s="403"/>
      <c r="J1248" s="482"/>
    </row>
    <row r="1249" spans="1:12" s="9" customFormat="1" ht="15" customHeight="1">
      <c r="A1249" s="625"/>
      <c r="B1249" s="378"/>
      <c r="C1249" s="138"/>
      <c r="D1249" s="576" t="s">
        <v>859</v>
      </c>
      <c r="E1249" s="495"/>
      <c r="F1249" s="495"/>
      <c r="G1249" s="468"/>
      <c r="H1249" s="364" t="s">
        <v>619</v>
      </c>
      <c r="I1249" s="403"/>
      <c r="J1249" s="482"/>
    </row>
    <row r="1250" spans="1:12" s="9" customFormat="1" ht="15" customHeight="1" thickBot="1">
      <c r="A1250" s="625"/>
      <c r="B1250" s="379"/>
      <c r="C1250" s="138"/>
      <c r="D1250" s="1462" t="s">
        <v>860</v>
      </c>
      <c r="E1250" s="1463"/>
      <c r="F1250" s="495"/>
      <c r="G1250" s="468"/>
      <c r="H1250" s="373" t="s">
        <v>620</v>
      </c>
      <c r="I1250" s="606"/>
      <c r="J1250" s="585"/>
    </row>
    <row r="1251" spans="1:12" s="9" customFormat="1" ht="15" customHeight="1" thickTop="1">
      <c r="A1251" s="625"/>
      <c r="B1251" s="379"/>
      <c r="C1251" s="581"/>
      <c r="D1251" s="1504" t="s">
        <v>1073</v>
      </c>
      <c r="E1251" s="1505"/>
      <c r="F1251" s="1505"/>
      <c r="G1251" s="1644"/>
      <c r="H1251" s="403"/>
      <c r="I1251" s="403"/>
      <c r="J1251" s="583"/>
    </row>
    <row r="1252" spans="1:12" s="9" customFormat="1" ht="15" customHeight="1">
      <c r="A1252" s="625"/>
      <c r="B1252" s="379"/>
      <c r="C1252" s="360"/>
      <c r="D1252" s="1692"/>
      <c r="E1252" s="1569"/>
      <c r="F1252" s="1569"/>
      <c r="G1252" s="1569"/>
      <c r="H1252" s="403"/>
      <c r="I1252" s="403"/>
      <c r="J1252" s="403"/>
      <c r="K1252" s="358"/>
    </row>
    <row r="1253" spans="1:12" s="9" customFormat="1" ht="15" customHeight="1">
      <c r="A1253" s="625"/>
      <c r="B1253" s="381" t="s">
        <v>49</v>
      </c>
      <c r="C1253" s="363" t="str">
        <f>IF(AND(C1254="",COUNTIF(C1244:C1251,"○")=0),"",COUNTIF(C1244:C1251,"○"))</f>
        <v/>
      </c>
      <c r="D1253" s="378"/>
      <c r="E1253" s="402"/>
      <c r="F1253" s="402"/>
      <c r="J1253" s="417"/>
    </row>
    <row r="1254" spans="1:12" s="9" customFormat="1" ht="15" customHeight="1">
      <c r="A1254" s="426"/>
      <c r="B1254" s="381" t="s">
        <v>50</v>
      </c>
      <c r="C1254" s="363" t="str">
        <f>IF(COUNTIF(C1244:C1251,"×")=0,"",COUNTIF(C1244:C1251,"×"))</f>
        <v/>
      </c>
      <c r="D1254" s="378"/>
      <c r="E1254" s="402"/>
      <c r="F1254" s="402"/>
      <c r="J1254" s="417"/>
    </row>
    <row r="1255" spans="1:12" s="9" customFormat="1" ht="15" customHeight="1">
      <c r="A1255" s="426"/>
      <c r="B1255" s="381" t="s">
        <v>51</v>
      </c>
      <c r="C1255" s="366"/>
      <c r="D1255" s="378"/>
      <c r="E1255" s="402"/>
      <c r="F1255" s="402"/>
      <c r="J1255" s="417"/>
    </row>
    <row r="1256" spans="1:12" s="9" customFormat="1" ht="15" customHeight="1">
      <c r="A1256" s="426"/>
      <c r="B1256" s="358"/>
      <c r="C1256" s="363"/>
      <c r="D1256" s="378"/>
      <c r="E1256" s="402"/>
      <c r="F1256" s="402"/>
      <c r="J1256" s="417"/>
    </row>
    <row r="1257" spans="1:12" s="9" customFormat="1" ht="15" customHeight="1">
      <c r="A1257" s="426"/>
      <c r="B1257" s="382" t="s">
        <v>52</v>
      </c>
      <c r="C1257" s="363" t="str">
        <f>C1253</f>
        <v/>
      </c>
      <c r="D1257" s="378"/>
      <c r="E1257" s="402"/>
      <c r="F1257" s="402"/>
      <c r="J1257" s="417"/>
    </row>
    <row r="1258" spans="1:12" s="9" customFormat="1" ht="15" customHeight="1">
      <c r="A1258" s="426"/>
      <c r="B1258" s="382" t="s">
        <v>53</v>
      </c>
      <c r="C1258" s="363" t="str">
        <f>IF(SUM(C1253:C1254)=0,"",SUM(C1253:C1254))</f>
        <v/>
      </c>
      <c r="D1258" s="378"/>
      <c r="E1258" s="402"/>
      <c r="F1258" s="402"/>
      <c r="J1258" s="417"/>
    </row>
    <row r="1259" spans="1:12" s="9" customFormat="1" ht="15" customHeight="1">
      <c r="A1259" s="426"/>
      <c r="B1259" s="382" t="s">
        <v>54</v>
      </c>
      <c r="C1259" s="371" t="str">
        <f>IF(ISERROR(C1257/C1258)=TRUE,"",ROUNDDOWN(C1257/C1258,2))</f>
        <v/>
      </c>
      <c r="D1259" s="626"/>
      <c r="E1259" s="627"/>
      <c r="F1259" s="627"/>
      <c r="J1259" s="417"/>
    </row>
    <row r="1260" spans="1:12" s="9" customFormat="1" ht="15" customHeight="1">
      <c r="A1260" s="426"/>
      <c r="B1260" s="382" t="s">
        <v>18</v>
      </c>
      <c r="C1260" s="372" t="str">
        <f>IF(C1259="","",IF(C1259&lt;=0.1,"d",IF(C1259&lt;=0.25,"c",IF(C1259&lt;=0.45,"b'",IF(C1259&lt;=0.65,"b",IF(C1259&lt;=0.8,"a'",IF(C1259&gt;0.8,"a","")))))))</f>
        <v/>
      </c>
      <c r="D1260" s="378"/>
      <c r="E1260" s="402"/>
      <c r="F1260" s="402"/>
      <c r="G1260" s="402"/>
      <c r="J1260" s="417"/>
    </row>
    <row r="1261" spans="1:12" s="9" customFormat="1" ht="15" customHeight="1" thickBot="1">
      <c r="A1261" s="455"/>
      <c r="B1261" s="456"/>
      <c r="C1261" s="458"/>
      <c r="D1261" s="376"/>
      <c r="E1261" s="377"/>
      <c r="F1261" s="377"/>
      <c r="G1261" s="377"/>
      <c r="H1261" s="377"/>
      <c r="I1261" s="377"/>
      <c r="J1261" s="458"/>
    </row>
    <row r="1262" spans="1:12" s="9" customFormat="1" ht="17.25">
      <c r="A1262" s="9" t="s">
        <v>1268</v>
      </c>
      <c r="D1262" s="1542" t="s">
        <v>1680</v>
      </c>
      <c r="E1262" s="1542"/>
      <c r="F1262" s="1542"/>
      <c r="G1262" s="1542"/>
      <c r="H1262" s="1542"/>
      <c r="I1262" s="628"/>
    </row>
    <row r="1263" spans="1:12" s="9" customFormat="1" ht="14.25" thickBot="1">
      <c r="A1263" s="9" t="s">
        <v>1643</v>
      </c>
      <c r="J1263" s="443"/>
      <c r="L1263" s="443" t="s">
        <v>684</v>
      </c>
    </row>
    <row r="1264" spans="1:12" ht="15" customHeight="1">
      <c r="A1264" s="226" t="s">
        <v>185</v>
      </c>
      <c r="B1264" s="227" t="s">
        <v>568</v>
      </c>
      <c r="C1264" s="1469" t="s">
        <v>42</v>
      </c>
      <c r="D1264" s="517" t="s">
        <v>67</v>
      </c>
      <c r="E1264" s="518" t="s">
        <v>351</v>
      </c>
      <c r="F1264" s="519" t="s">
        <v>70</v>
      </c>
      <c r="G1264" s="519" t="s">
        <v>353</v>
      </c>
      <c r="H1264" s="520" t="s">
        <v>39</v>
      </c>
      <c r="I1264" s="1604" t="s">
        <v>42</v>
      </c>
      <c r="J1264" s="224" t="s">
        <v>25</v>
      </c>
      <c r="K1264" s="1609" t="s">
        <v>42</v>
      </c>
      <c r="L1264" s="225" t="s">
        <v>73</v>
      </c>
    </row>
    <row r="1265" spans="1:12" ht="42.75" customHeight="1">
      <c r="A1265" s="1647" t="s">
        <v>569</v>
      </c>
      <c r="B1265" s="1694" t="s">
        <v>1256</v>
      </c>
      <c r="C1265" s="1470"/>
      <c r="D1265" s="1655" t="s">
        <v>570</v>
      </c>
      <c r="E1265" s="1656"/>
      <c r="F1265" s="1656"/>
      <c r="G1265" s="1656"/>
      <c r="H1265" s="1657"/>
      <c r="I1265" s="1605"/>
      <c r="J1265" s="235"/>
      <c r="K1265" s="1610"/>
      <c r="L1265" s="248"/>
    </row>
    <row r="1266" spans="1:12" ht="15" customHeight="1">
      <c r="A1266" s="1647"/>
      <c r="B1266" s="1496"/>
      <c r="C1266" s="167"/>
      <c r="D1266" s="357" t="s">
        <v>359</v>
      </c>
      <c r="E1266" s="9"/>
      <c r="F1266" s="9"/>
      <c r="G1266" s="9"/>
      <c r="H1266" s="9"/>
      <c r="I1266" s="165"/>
      <c r="K1266" s="165"/>
      <c r="L1266" s="136"/>
    </row>
    <row r="1267" spans="1:12" ht="15" customHeight="1">
      <c r="A1267" s="514"/>
      <c r="B1267" s="1496"/>
      <c r="C1267" s="138"/>
      <c r="D1267" s="1460" t="s">
        <v>1473</v>
      </c>
      <c r="E1267" s="1461"/>
      <c r="F1267" s="1461"/>
      <c r="G1267" s="1461"/>
      <c r="H1267" s="1487"/>
      <c r="I1267" s="139"/>
      <c r="J1267" s="1464" t="s">
        <v>621</v>
      </c>
      <c r="K1267" s="139"/>
      <c r="L1267" s="1465" t="s">
        <v>571</v>
      </c>
    </row>
    <row r="1268" spans="1:12" ht="15" customHeight="1">
      <c r="A1268" s="232"/>
      <c r="B1268" s="220"/>
      <c r="C1268" s="138"/>
      <c r="D1268" s="1462" t="s">
        <v>1480</v>
      </c>
      <c r="E1268" s="1463"/>
      <c r="F1268" s="1463"/>
      <c r="G1268" s="1463"/>
      <c r="H1268" s="1484"/>
      <c r="I1268" s="196"/>
      <c r="J1268" s="1464"/>
      <c r="K1268" s="196"/>
      <c r="L1268" s="1465"/>
    </row>
    <row r="1269" spans="1:12" ht="15" customHeight="1">
      <c r="A1269" s="130"/>
      <c r="B1269" s="131"/>
      <c r="C1269" s="138"/>
      <c r="D1269" s="1462" t="s">
        <v>1481</v>
      </c>
      <c r="E1269" s="1463"/>
      <c r="F1269" s="1463"/>
      <c r="G1269" s="1463"/>
      <c r="H1269" s="1484"/>
      <c r="I1269" s="196"/>
      <c r="J1269" s="1464"/>
      <c r="K1269" s="196"/>
      <c r="L1269" s="1465"/>
    </row>
    <row r="1270" spans="1:12" ht="15" customHeight="1">
      <c r="A1270" s="130"/>
      <c r="B1270" s="131"/>
      <c r="C1270" s="138"/>
      <c r="D1270" s="1462" t="s">
        <v>1482</v>
      </c>
      <c r="E1270" s="1463"/>
      <c r="F1270" s="1463"/>
      <c r="G1270" s="1463"/>
      <c r="H1270" s="1484"/>
      <c r="I1270" s="192"/>
      <c r="J1270" s="1464"/>
      <c r="K1270" s="196"/>
      <c r="L1270" s="1465"/>
    </row>
    <row r="1271" spans="1:12" ht="15" customHeight="1">
      <c r="A1271" s="130"/>
      <c r="B1271" s="131"/>
      <c r="C1271" s="138"/>
      <c r="D1271" s="1462" t="s">
        <v>1483</v>
      </c>
      <c r="E1271" s="1463"/>
      <c r="F1271" s="1463"/>
      <c r="G1271" s="1463"/>
      <c r="H1271" s="1484"/>
      <c r="I1271" s="134"/>
      <c r="J1271" s="1464"/>
      <c r="K1271" s="134"/>
      <c r="L1271" s="1465"/>
    </row>
    <row r="1272" spans="1:12" ht="15" customHeight="1">
      <c r="A1272" s="130"/>
      <c r="B1272" s="131"/>
      <c r="C1272" s="138"/>
      <c r="D1272" s="1462" t="s">
        <v>1484</v>
      </c>
      <c r="E1272" s="1463"/>
      <c r="F1272" s="1463"/>
      <c r="G1272" s="1463"/>
      <c r="H1272" s="1484"/>
      <c r="I1272" s="280"/>
      <c r="J1272" s="306"/>
      <c r="K1272" s="134"/>
      <c r="L1272" s="496"/>
    </row>
    <row r="1273" spans="1:12" ht="15" customHeight="1">
      <c r="A1273" s="130"/>
      <c r="B1273" s="131"/>
      <c r="C1273" s="138"/>
      <c r="D1273" s="1462" t="s">
        <v>1485</v>
      </c>
      <c r="E1273" s="1463"/>
      <c r="F1273" s="1463"/>
      <c r="G1273" s="1463"/>
      <c r="H1273" s="1484"/>
      <c r="I1273" s="192"/>
      <c r="J1273" s="504"/>
      <c r="K1273" s="134"/>
      <c r="L1273" s="496"/>
    </row>
    <row r="1274" spans="1:12" ht="15" customHeight="1">
      <c r="A1274" s="130"/>
      <c r="B1274" s="131"/>
      <c r="C1274" s="138"/>
      <c r="D1274" s="1462" t="s">
        <v>1486</v>
      </c>
      <c r="E1274" s="1463"/>
      <c r="F1274" s="1463"/>
      <c r="G1274" s="1463"/>
      <c r="H1274" s="1484"/>
      <c r="I1274" s="192"/>
      <c r="J1274" s="504"/>
      <c r="K1274" s="134"/>
      <c r="L1274" s="496"/>
    </row>
    <row r="1275" spans="1:12" ht="15" customHeight="1">
      <c r="A1275" s="130"/>
      <c r="B1275" s="131"/>
      <c r="C1275" s="138"/>
      <c r="D1275" s="1462" t="s">
        <v>1487</v>
      </c>
      <c r="E1275" s="1463"/>
      <c r="F1275" s="1463"/>
      <c r="G1275" s="1463"/>
      <c r="H1275" s="1484"/>
      <c r="I1275" s="192"/>
      <c r="J1275" s="504"/>
      <c r="K1275" s="134"/>
      <c r="L1275" s="496"/>
    </row>
    <row r="1276" spans="1:12" ht="15" customHeight="1">
      <c r="A1276" s="130"/>
      <c r="B1276" s="131"/>
      <c r="C1276" s="138"/>
      <c r="D1276" s="1462" t="s">
        <v>1488</v>
      </c>
      <c r="E1276" s="1463"/>
      <c r="F1276" s="1463"/>
      <c r="G1276" s="1463"/>
      <c r="H1276" s="1484"/>
      <c r="I1276" s="192"/>
      <c r="J1276" s="504"/>
      <c r="K1276" s="134"/>
      <c r="L1276" s="496"/>
    </row>
    <row r="1277" spans="1:12" ht="15" customHeight="1">
      <c r="A1277" s="130"/>
      <c r="B1277" s="131"/>
      <c r="C1277" s="138"/>
      <c r="D1277" s="1462" t="s">
        <v>861</v>
      </c>
      <c r="E1277" s="1463"/>
      <c r="F1277" s="1463"/>
      <c r="G1277" s="1463"/>
      <c r="H1277" s="1484"/>
      <c r="I1277" s="192"/>
      <c r="J1277" s="504"/>
      <c r="K1277" s="134"/>
      <c r="L1277" s="496"/>
    </row>
    <row r="1278" spans="1:12" ht="15" customHeight="1">
      <c r="A1278" s="130"/>
      <c r="B1278" s="131"/>
      <c r="C1278" s="138"/>
      <c r="D1278" s="1462" t="s">
        <v>1489</v>
      </c>
      <c r="E1278" s="1463"/>
      <c r="F1278" s="1463"/>
      <c r="G1278" s="1463"/>
      <c r="H1278" s="1484"/>
      <c r="I1278" s="280"/>
      <c r="J1278" s="306"/>
      <c r="K1278" s="134"/>
      <c r="L1278" s="496"/>
    </row>
    <row r="1279" spans="1:12" ht="15" customHeight="1">
      <c r="A1279" s="130"/>
      <c r="B1279" s="131"/>
      <c r="C1279" s="138"/>
      <c r="D1279" s="1462" t="s">
        <v>862</v>
      </c>
      <c r="E1279" s="1463"/>
      <c r="F1279" s="1463"/>
      <c r="G1279" s="1463"/>
      <c r="H1279" s="1484"/>
      <c r="I1279" s="280"/>
      <c r="J1279" s="306"/>
      <c r="K1279" s="134"/>
      <c r="L1279" s="496"/>
    </row>
    <row r="1280" spans="1:12" ht="15" customHeight="1" thickBot="1">
      <c r="A1280" s="130"/>
      <c r="B1280" s="131"/>
      <c r="C1280" s="138"/>
      <c r="D1280" s="1462" t="s">
        <v>863</v>
      </c>
      <c r="E1280" s="1463"/>
      <c r="F1280" s="1463"/>
      <c r="G1280" s="1463"/>
      <c r="H1280" s="1484"/>
      <c r="I1280" s="283"/>
      <c r="J1280" s="306"/>
      <c r="K1280" s="134"/>
      <c r="L1280" s="496"/>
    </row>
    <row r="1281" spans="1:12" ht="15" customHeight="1" thickTop="1">
      <c r="A1281" s="130"/>
      <c r="B1281" s="131"/>
      <c r="C1281" s="138"/>
      <c r="D1281" s="610" t="s">
        <v>864</v>
      </c>
      <c r="E1281" s="611"/>
      <c r="F1281" s="611"/>
      <c r="G1281" s="611"/>
      <c r="H1281" s="612"/>
      <c r="I1281" s="1565" t="s">
        <v>584</v>
      </c>
      <c r="J1281" s="1567"/>
      <c r="K1281" s="134"/>
      <c r="L1281" s="136"/>
    </row>
    <row r="1282" spans="1:12" ht="15" customHeight="1">
      <c r="A1282" s="130"/>
      <c r="B1282" s="131"/>
      <c r="C1282" s="138"/>
      <c r="D1282" s="1466" t="s">
        <v>781</v>
      </c>
      <c r="E1282" s="1467"/>
      <c r="F1282" s="1467"/>
      <c r="G1282" s="1467"/>
      <c r="H1282" s="1670"/>
      <c r="I1282" s="575"/>
      <c r="J1282" s="365" t="s">
        <v>585</v>
      </c>
      <c r="K1282" s="134"/>
      <c r="L1282" s="136"/>
    </row>
    <row r="1283" spans="1:12" ht="15" customHeight="1">
      <c r="A1283" s="130"/>
      <c r="B1283" s="131"/>
      <c r="C1283" s="167"/>
      <c r="D1283" s="305"/>
      <c r="E1283" s="306"/>
      <c r="F1283" s="306"/>
      <c r="G1283" s="306"/>
      <c r="H1283" s="497"/>
      <c r="I1283" s="575"/>
      <c r="J1283" s="365" t="s">
        <v>587</v>
      </c>
      <c r="K1283" s="134"/>
      <c r="L1283" s="136"/>
    </row>
    <row r="1284" spans="1:12" ht="15" customHeight="1">
      <c r="A1284" s="130"/>
      <c r="B1284" s="131"/>
      <c r="C1284" s="167"/>
      <c r="D1284" s="295"/>
      <c r="E1284" s="523"/>
      <c r="F1284" s="523"/>
      <c r="G1284" s="523"/>
      <c r="H1284" s="523"/>
      <c r="I1284" s="575"/>
      <c r="J1284" s="365" t="s">
        <v>589</v>
      </c>
      <c r="K1284" s="134"/>
      <c r="L1284" s="136"/>
    </row>
    <row r="1285" spans="1:12" ht="15" customHeight="1" thickBot="1">
      <c r="A1285" s="130"/>
      <c r="B1285" s="133"/>
      <c r="C1285" s="167"/>
      <c r="D1285" s="305"/>
      <c r="E1285" s="306"/>
      <c r="F1285" s="306"/>
      <c r="G1285" s="306"/>
      <c r="H1285" s="497"/>
      <c r="I1285" s="577"/>
      <c r="J1285" s="367" t="s">
        <v>591</v>
      </c>
      <c r="K1285" s="134"/>
      <c r="L1285" s="136"/>
    </row>
    <row r="1286" spans="1:12" ht="15" customHeight="1" thickTop="1">
      <c r="A1286" s="130"/>
      <c r="B1286" s="133"/>
      <c r="C1286" s="167"/>
      <c r="D1286" s="289"/>
      <c r="E1286" s="290"/>
      <c r="F1286" s="290"/>
      <c r="G1286" s="290"/>
      <c r="H1286" s="291"/>
      <c r="I1286" s="134"/>
      <c r="K1286" s="134"/>
      <c r="L1286" s="136"/>
    </row>
    <row r="1287" spans="1:12" ht="15" customHeight="1">
      <c r="A1287" s="130"/>
      <c r="B1287" s="381" t="s">
        <v>49</v>
      </c>
      <c r="C1287" s="356" t="str">
        <f>IF(AND(C1288="",COUNTIF(C1267:C1282,"○")=0),"",COUNTIF(C1267:C1282,"○"))</f>
        <v/>
      </c>
      <c r="D1287" s="402"/>
      <c r="E1287" s="402"/>
      <c r="F1287" s="402"/>
      <c r="G1287" s="402"/>
      <c r="H1287" s="173"/>
      <c r="I1287" s="134"/>
      <c r="K1287" s="134"/>
      <c r="L1287" s="136"/>
    </row>
    <row r="1288" spans="1:12" ht="15" customHeight="1">
      <c r="A1288" s="130"/>
      <c r="B1288" s="381" t="s">
        <v>50</v>
      </c>
      <c r="C1288" s="356" t="str">
        <f>IF(COUNTIF(C1267:C1282,"×")=0,"",COUNTIF(C1267:C1282,"×"))</f>
        <v/>
      </c>
      <c r="D1288" s="402"/>
      <c r="E1288" s="402"/>
      <c r="F1288" s="402"/>
      <c r="G1288" s="402"/>
      <c r="H1288" s="173"/>
      <c r="I1288" s="134"/>
      <c r="K1288" s="134"/>
      <c r="L1288" s="136"/>
    </row>
    <row r="1289" spans="1:12" ht="15" customHeight="1">
      <c r="A1289" s="130"/>
      <c r="B1289" s="381" t="s">
        <v>51</v>
      </c>
      <c r="C1289" s="619"/>
      <c r="D1289" s="378"/>
      <c r="E1289" s="402"/>
      <c r="F1289" s="402"/>
      <c r="G1289" s="9"/>
      <c r="I1289" s="134"/>
      <c r="K1289" s="134"/>
      <c r="L1289" s="136"/>
    </row>
    <row r="1290" spans="1:12" ht="15" customHeight="1" thickBot="1">
      <c r="A1290" s="130"/>
      <c r="B1290" s="358"/>
      <c r="C1290" s="356"/>
      <c r="D1290" s="9"/>
      <c r="E1290" s="9"/>
      <c r="F1290" s="402"/>
      <c r="G1290" s="374"/>
      <c r="I1290" s="134"/>
      <c r="K1290" s="134"/>
      <c r="L1290" s="136"/>
    </row>
    <row r="1291" spans="1:12" ht="15" customHeight="1" thickTop="1">
      <c r="A1291" s="130"/>
      <c r="B1291" s="382" t="s">
        <v>52</v>
      </c>
      <c r="C1291" s="363" t="str">
        <f>C1287</f>
        <v/>
      </c>
      <c r="D1291" s="369" t="s">
        <v>1111</v>
      </c>
      <c r="E1291" s="370"/>
      <c r="F1291" s="370"/>
      <c r="G1291" s="613"/>
      <c r="I1291" s="134"/>
      <c r="K1291" s="134"/>
      <c r="L1291" s="136"/>
    </row>
    <row r="1292" spans="1:12" ht="15" customHeight="1">
      <c r="A1292" s="130"/>
      <c r="B1292" s="382" t="s">
        <v>53</v>
      </c>
      <c r="C1292" s="363" t="str">
        <f>IF(SUM(C1287:C1288)=0,"",SUM(C1287:C1288))</f>
        <v/>
      </c>
      <c r="D1292" s="364" t="s">
        <v>1118</v>
      </c>
      <c r="E1292" s="9"/>
      <c r="F1292" s="9"/>
      <c r="G1292" s="613"/>
      <c r="I1292" s="134"/>
      <c r="K1292" s="134"/>
      <c r="L1292" s="136"/>
    </row>
    <row r="1293" spans="1:12" ht="15" customHeight="1">
      <c r="A1293" s="130"/>
      <c r="B1293" s="382" t="s">
        <v>54</v>
      </c>
      <c r="C1293" s="371" t="str">
        <f>IF(ISERROR(C1291/C1292)=TRUE,"",ROUNDDOWN(C1291/C1292,2))</f>
        <v/>
      </c>
      <c r="D1293" s="364" t="s">
        <v>1108</v>
      </c>
      <c r="E1293" s="9"/>
      <c r="F1293" s="9"/>
      <c r="G1293" s="365"/>
      <c r="I1293" s="134"/>
      <c r="K1293" s="134"/>
      <c r="L1293" s="136"/>
    </row>
    <row r="1294" spans="1:12" ht="15" customHeight="1" thickBot="1">
      <c r="A1294" s="130"/>
      <c r="B1294" s="382"/>
      <c r="C1294" s="630" t="str">
        <f>IF(C1293="","",IF(C1292&lt;=2,"c",IF(C1293&lt;0.6,"c",IF(C1293&lt;0.75,"b",IF(C1293&lt;0.9,"a'",IF(C1293&gt;=0.9,"a",""))))))</f>
        <v/>
      </c>
      <c r="D1294" s="373" t="s">
        <v>1119</v>
      </c>
      <c r="E1294" s="374"/>
      <c r="F1294" s="374"/>
      <c r="G1294" s="367"/>
      <c r="I1294" s="134"/>
      <c r="K1294" s="134"/>
      <c r="L1294" s="136"/>
    </row>
    <row r="1295" spans="1:12" ht="15" customHeight="1" thickTop="1">
      <c r="A1295" s="130"/>
      <c r="B1295" s="382"/>
      <c r="C1295" s="414"/>
      <c r="D1295" s="403"/>
      <c r="E1295" s="403"/>
      <c r="F1295" s="403"/>
      <c r="G1295" s="403"/>
      <c r="I1295" s="134"/>
      <c r="K1295" s="134"/>
      <c r="L1295" s="136"/>
    </row>
    <row r="1296" spans="1:12" ht="15" customHeight="1">
      <c r="A1296" s="130"/>
      <c r="B1296" s="399" t="s">
        <v>18</v>
      </c>
      <c r="C1296" s="631" t="str">
        <f>IF(OR(K1267="○"),"e",IF(OR(I1267="○"),"d",IF(OR(I1294="d"),"d",N1298)))</f>
        <v/>
      </c>
      <c r="D1296" s="403" t="s">
        <v>609</v>
      </c>
      <c r="E1296" s="402"/>
      <c r="F1296" s="402"/>
      <c r="G1296" s="9"/>
      <c r="I1296" s="134"/>
      <c r="K1296" s="134"/>
      <c r="L1296" s="136"/>
    </row>
    <row r="1297" spans="1:14" ht="15" customHeight="1" thickBot="1">
      <c r="A1297" s="170"/>
      <c r="B1297" s="171"/>
      <c r="C1297" s="161"/>
      <c r="D1297" s="157"/>
      <c r="E1297" s="158"/>
      <c r="F1297" s="158"/>
      <c r="G1297" s="158"/>
      <c r="H1297" s="158"/>
      <c r="I1297" s="159"/>
      <c r="J1297" s="158"/>
      <c r="K1297" s="159"/>
      <c r="L1297" s="161"/>
    </row>
    <row r="1298" spans="1:14" s="9" customFormat="1" ht="15" customHeight="1">
      <c r="A1298" s="620"/>
      <c r="N1298" s="588" t="str">
        <f>IF(AND(I1282="○",C1292&lt;=2),"c",IF(AND(I1283="○",C1292&lt;=2),"c",IF(AND(I1284="○",C1292&lt;=2),"c",IF(AND(I1285="○",C1292&lt;=2),"c",IF(AND(I1282="○",C1294="a"),"a",IF(AND(I1283="○",C1294="a"),"a'",IF(AND(I1284="○",C1294="a"),"b",IF(AND(I1285="○",C1294="a"),"b",IF(AND(I1282="○",C1294="a'"),"a'",IF(AND(I1283="○",C1294="a'"),"b",IF(AND(I1284="○",C1294="a'"),"b'",IF(AND(I1285="○",C1294="a'"),"b'",IF(AND(I1282="○",C1294="b"),"b",IF(AND(I1283="○",C1294="b"),"b'",IF(AND(I1284="○",C1294="b"),"c",IF(AND(I1285="○",C1294="b"),"c",IF(AND(I1282="○",C1294="c"),"b'",IF(AND(I1283="○",C1294="c"),"c",IF(AND(I1284="○",C1294="c"),"c",IF(AND(I1285="○",C1294="c"),"c",""))))))))))))))))))))</f>
        <v/>
      </c>
    </row>
    <row r="1299" spans="1:14" s="9" customFormat="1" ht="15" customHeight="1" thickBot="1">
      <c r="A1299" s="9" t="s">
        <v>1643</v>
      </c>
    </row>
    <row r="1300" spans="1:14" s="9" customFormat="1" ht="15" customHeight="1">
      <c r="A1300" s="1696" t="s">
        <v>1647</v>
      </c>
      <c r="B1300" s="1698" t="s">
        <v>568</v>
      </c>
      <c r="C1300" s="1469" t="s">
        <v>42</v>
      </c>
      <c r="D1300" s="615" t="s">
        <v>67</v>
      </c>
      <c r="E1300" s="607" t="s">
        <v>351</v>
      </c>
      <c r="F1300" s="460" t="s">
        <v>70</v>
      </c>
      <c r="G1300" s="460" t="s">
        <v>353</v>
      </c>
      <c r="H1300" s="616" t="s">
        <v>39</v>
      </c>
      <c r="I1300" s="1666" t="s">
        <v>25</v>
      </c>
      <c r="J1300" s="1667"/>
    </row>
    <row r="1301" spans="1:14" s="9" customFormat="1" ht="15" customHeight="1">
      <c r="A1301" s="1697"/>
      <c r="B1301" s="1699"/>
      <c r="C1301" s="1470"/>
      <c r="D1301" s="621" t="s">
        <v>354</v>
      </c>
      <c r="E1301" s="622" t="s">
        <v>355</v>
      </c>
      <c r="F1301" s="618" t="s">
        <v>356</v>
      </c>
      <c r="G1301" s="618" t="s">
        <v>357</v>
      </c>
      <c r="H1301" s="623" t="s">
        <v>358</v>
      </c>
      <c r="I1301" s="1668" t="s">
        <v>361</v>
      </c>
      <c r="J1301" s="1669"/>
    </row>
    <row r="1302" spans="1:14" s="9" customFormat="1" ht="15" customHeight="1" thickBot="1">
      <c r="A1302" s="1646" t="s">
        <v>1650</v>
      </c>
      <c r="B1302" s="1694" t="s">
        <v>1256</v>
      </c>
      <c r="C1302" s="359"/>
      <c r="D1302" s="357" t="s">
        <v>359</v>
      </c>
      <c r="G1302" s="438"/>
      <c r="H1302" s="438"/>
      <c r="I1302" s="438"/>
      <c r="J1302" s="439"/>
    </row>
    <row r="1303" spans="1:14" s="9" customFormat="1" ht="15" customHeight="1" thickTop="1">
      <c r="A1303" s="1647"/>
      <c r="B1303" s="1496"/>
      <c r="C1303" s="138"/>
      <c r="D1303" s="1462" t="s">
        <v>865</v>
      </c>
      <c r="E1303" s="1463"/>
      <c r="F1303" s="495"/>
      <c r="G1303" s="468"/>
      <c r="H1303" s="369" t="s">
        <v>255</v>
      </c>
      <c r="I1303" s="604"/>
      <c r="J1303" s="605"/>
      <c r="K1303" s="624"/>
    </row>
    <row r="1304" spans="1:14" s="9" customFormat="1" ht="15" customHeight="1">
      <c r="A1304" s="1647"/>
      <c r="B1304" s="1496"/>
      <c r="C1304" s="138"/>
      <c r="D1304" s="1462" t="s">
        <v>866</v>
      </c>
      <c r="E1304" s="1463"/>
      <c r="F1304" s="495"/>
      <c r="G1304" s="468"/>
      <c r="H1304" s="364" t="s">
        <v>1035</v>
      </c>
      <c r="I1304" s="403"/>
      <c r="J1304" s="482"/>
      <c r="K1304" s="624"/>
    </row>
    <row r="1305" spans="1:14" s="9" customFormat="1" ht="15" customHeight="1">
      <c r="A1305" s="625" t="s">
        <v>180</v>
      </c>
      <c r="B1305" s="358"/>
      <c r="C1305" s="138"/>
      <c r="D1305" s="1462" t="s">
        <v>867</v>
      </c>
      <c r="E1305" s="1463"/>
      <c r="F1305" s="495"/>
      <c r="G1305" s="468"/>
      <c r="H1305" s="364" t="s">
        <v>616</v>
      </c>
      <c r="I1305" s="403"/>
      <c r="J1305" s="482"/>
      <c r="K1305" s="624"/>
    </row>
    <row r="1306" spans="1:14" s="9" customFormat="1" ht="15" customHeight="1">
      <c r="A1306" s="625"/>
      <c r="B1306" s="378"/>
      <c r="C1306" s="138"/>
      <c r="D1306" s="1462" t="s">
        <v>868</v>
      </c>
      <c r="E1306" s="1463"/>
      <c r="F1306" s="1463"/>
      <c r="G1306" s="468"/>
      <c r="H1306" s="364" t="s">
        <v>617</v>
      </c>
      <c r="I1306" s="403"/>
      <c r="J1306" s="482"/>
      <c r="K1306" s="624"/>
    </row>
    <row r="1307" spans="1:14" s="9" customFormat="1" ht="15" customHeight="1">
      <c r="A1307" s="625"/>
      <c r="B1307" s="378"/>
      <c r="C1307" s="138"/>
      <c r="D1307" s="1462" t="s">
        <v>869</v>
      </c>
      <c r="E1307" s="1463"/>
      <c r="F1307" s="495"/>
      <c r="G1307" s="468"/>
      <c r="H1307" s="364" t="s">
        <v>618</v>
      </c>
      <c r="I1307" s="403"/>
      <c r="J1307" s="482"/>
    </row>
    <row r="1308" spans="1:14" s="9" customFormat="1" ht="15" customHeight="1">
      <c r="A1308" s="625"/>
      <c r="B1308" s="378"/>
      <c r="C1308" s="138"/>
      <c r="D1308" s="1462" t="s">
        <v>870</v>
      </c>
      <c r="E1308" s="1463"/>
      <c r="F1308" s="495"/>
      <c r="G1308" s="468"/>
      <c r="H1308" s="364" t="s">
        <v>619</v>
      </c>
      <c r="I1308" s="403"/>
      <c r="J1308" s="482"/>
    </row>
    <row r="1309" spans="1:14" s="9" customFormat="1" ht="15" customHeight="1" thickBot="1">
      <c r="A1309" s="625"/>
      <c r="B1309" s="379"/>
      <c r="C1309" s="138"/>
      <c r="D1309" s="1462" t="s">
        <v>871</v>
      </c>
      <c r="E1309" s="1463"/>
      <c r="F1309" s="495"/>
      <c r="G1309" s="468"/>
      <c r="H1309" s="373" t="s">
        <v>620</v>
      </c>
      <c r="I1309" s="606"/>
      <c r="J1309" s="585"/>
    </row>
    <row r="1310" spans="1:14" s="9" customFormat="1" ht="15" customHeight="1" thickTop="1">
      <c r="A1310" s="625"/>
      <c r="B1310" s="379"/>
      <c r="C1310" s="581"/>
      <c r="D1310" s="1504" t="s">
        <v>1073</v>
      </c>
      <c r="E1310" s="1505"/>
      <c r="F1310" s="1505"/>
      <c r="G1310" s="1644"/>
      <c r="H1310" s="403"/>
      <c r="I1310" s="403"/>
      <c r="J1310" s="403"/>
      <c r="K1310" s="358"/>
    </row>
    <row r="1311" spans="1:14" s="9" customFormat="1" ht="15" customHeight="1">
      <c r="A1311" s="625"/>
      <c r="B1311" s="379"/>
      <c r="C1311" s="359"/>
      <c r="D1311" s="383"/>
      <c r="E1311" s="403"/>
      <c r="F1311" s="403"/>
      <c r="G1311" s="403"/>
      <c r="H1311" s="403"/>
      <c r="I1311" s="403"/>
      <c r="J1311" s="584"/>
    </row>
    <row r="1312" spans="1:14" s="9" customFormat="1" ht="15" customHeight="1">
      <c r="A1312" s="625"/>
      <c r="B1312" s="381" t="s">
        <v>49</v>
      </c>
      <c r="C1312" s="363" t="str">
        <f>IF(AND(C1313="",COUNTIF(C1303:C1310,"○")=0),"",COUNTIF(C1303:C1310,"○"))</f>
        <v/>
      </c>
      <c r="D1312" s="378"/>
      <c r="E1312" s="402"/>
      <c r="F1312" s="402"/>
      <c r="J1312" s="417"/>
    </row>
    <row r="1313" spans="1:12" s="9" customFormat="1" ht="15" customHeight="1">
      <c r="A1313" s="426"/>
      <c r="B1313" s="381" t="s">
        <v>50</v>
      </c>
      <c r="C1313" s="363" t="str">
        <f>IF(COUNTIF(C1303:C1310,"×")=0,"",COUNTIF(C1303:C1310,"×"))</f>
        <v/>
      </c>
      <c r="D1313" s="378"/>
      <c r="E1313" s="402"/>
      <c r="F1313" s="402"/>
      <c r="J1313" s="417"/>
    </row>
    <row r="1314" spans="1:12" s="9" customFormat="1" ht="15" customHeight="1">
      <c r="A1314" s="426"/>
      <c r="B1314" s="381" t="s">
        <v>51</v>
      </c>
      <c r="C1314" s="366"/>
      <c r="D1314" s="378"/>
      <c r="E1314" s="402"/>
      <c r="F1314" s="402"/>
      <c r="J1314" s="417"/>
    </row>
    <row r="1315" spans="1:12" s="9" customFormat="1" ht="15" customHeight="1">
      <c r="A1315" s="426"/>
      <c r="B1315" s="358"/>
      <c r="C1315" s="363"/>
      <c r="D1315" s="378"/>
      <c r="E1315" s="402"/>
      <c r="F1315" s="402"/>
      <c r="J1315" s="417"/>
    </row>
    <row r="1316" spans="1:12" s="9" customFormat="1" ht="15" customHeight="1">
      <c r="A1316" s="426"/>
      <c r="B1316" s="382" t="s">
        <v>52</v>
      </c>
      <c r="C1316" s="363" t="str">
        <f>C1312</f>
        <v/>
      </c>
      <c r="D1316" s="378"/>
      <c r="E1316" s="402"/>
      <c r="F1316" s="402"/>
      <c r="J1316" s="417"/>
    </row>
    <row r="1317" spans="1:12" s="9" customFormat="1" ht="15" customHeight="1">
      <c r="A1317" s="426"/>
      <c r="B1317" s="382" t="s">
        <v>53</v>
      </c>
      <c r="C1317" s="363" t="str">
        <f>IF(SUM(C1312:C1313)=0,"",SUM(C1312:C1313))</f>
        <v/>
      </c>
      <c r="D1317" s="378"/>
      <c r="E1317" s="402"/>
      <c r="F1317" s="402"/>
      <c r="J1317" s="417"/>
    </row>
    <row r="1318" spans="1:12" s="9" customFormat="1" ht="15" customHeight="1">
      <c r="A1318" s="426"/>
      <c r="B1318" s="382" t="s">
        <v>54</v>
      </c>
      <c r="C1318" s="371" t="str">
        <f>IF(ISERROR(C1316/C1317)=TRUE,"",ROUNDDOWN(C1316/C1317,2))</f>
        <v/>
      </c>
      <c r="D1318" s="626"/>
      <c r="E1318" s="627"/>
      <c r="F1318" s="627"/>
      <c r="J1318" s="417"/>
    </row>
    <row r="1319" spans="1:12" s="9" customFormat="1" ht="15" customHeight="1">
      <c r="A1319" s="426"/>
      <c r="B1319" s="382" t="s">
        <v>18</v>
      </c>
      <c r="C1319" s="372" t="str">
        <f>IF(C1318="","",IF(C1318&lt;=0.1,"d",IF(C1318&lt;=0.25,"c",IF(C1318&lt;=0.45,"b'",IF(C1318&lt;=0.65,"b",IF(C1318&lt;=0.8,"a'",IF(C1318&gt;0.8,"a","")))))))</f>
        <v/>
      </c>
      <c r="D1319" s="378"/>
      <c r="E1319" s="402"/>
      <c r="F1319" s="402"/>
      <c r="G1319" s="402"/>
      <c r="J1319" s="417"/>
    </row>
    <row r="1320" spans="1:12" s="9" customFormat="1" ht="15" customHeight="1" thickBot="1">
      <c r="A1320" s="455"/>
      <c r="B1320" s="456"/>
      <c r="C1320" s="458"/>
      <c r="D1320" s="376"/>
      <c r="E1320" s="377"/>
      <c r="F1320" s="377"/>
      <c r="G1320" s="377"/>
      <c r="H1320" s="377"/>
      <c r="I1320" s="377"/>
      <c r="J1320" s="458"/>
    </row>
    <row r="1321" spans="1:12" s="9" customFormat="1" ht="18" customHeight="1">
      <c r="A1321" s="9" t="s">
        <v>1269</v>
      </c>
      <c r="D1321" s="1542" t="s">
        <v>1671</v>
      </c>
      <c r="E1321" s="1542"/>
      <c r="F1321" s="1542"/>
      <c r="G1321" s="1542"/>
      <c r="H1321" s="1542"/>
      <c r="I1321" s="628"/>
    </row>
    <row r="1322" spans="1:12" s="9" customFormat="1" ht="15" customHeight="1" thickBot="1">
      <c r="A1322" s="9" t="s">
        <v>1643</v>
      </c>
      <c r="J1322" s="443"/>
      <c r="L1322" s="443" t="s">
        <v>684</v>
      </c>
    </row>
    <row r="1323" spans="1:12" ht="15" customHeight="1">
      <c r="A1323" s="226" t="s">
        <v>185</v>
      </c>
      <c r="B1323" s="227" t="s">
        <v>568</v>
      </c>
      <c r="C1323" s="1469" t="s">
        <v>42</v>
      </c>
      <c r="D1323" s="517" t="s">
        <v>67</v>
      </c>
      <c r="E1323" s="518" t="s">
        <v>351</v>
      </c>
      <c r="F1323" s="519" t="s">
        <v>352</v>
      </c>
      <c r="G1323" s="519" t="s">
        <v>353</v>
      </c>
      <c r="H1323" s="520" t="s">
        <v>39</v>
      </c>
      <c r="I1323" s="1604" t="s">
        <v>42</v>
      </c>
      <c r="J1323" s="224" t="s">
        <v>25</v>
      </c>
      <c r="K1323" s="1609" t="s">
        <v>42</v>
      </c>
      <c r="L1323" s="225" t="s">
        <v>73</v>
      </c>
    </row>
    <row r="1324" spans="1:12" ht="42.75" customHeight="1">
      <c r="A1324" s="1647" t="s">
        <v>569</v>
      </c>
      <c r="B1324" s="1694" t="s">
        <v>1257</v>
      </c>
      <c r="C1324" s="1470"/>
      <c r="D1324" s="1655" t="s">
        <v>570</v>
      </c>
      <c r="E1324" s="1656"/>
      <c r="F1324" s="1656"/>
      <c r="G1324" s="1656"/>
      <c r="H1324" s="1657"/>
      <c r="I1324" s="1605"/>
      <c r="J1324" s="235"/>
      <c r="K1324" s="1610"/>
      <c r="L1324" s="248"/>
    </row>
    <row r="1325" spans="1:12" ht="15" customHeight="1">
      <c r="A1325" s="1647"/>
      <c r="B1325" s="1496"/>
      <c r="C1325" s="167"/>
      <c r="D1325" s="469" t="s">
        <v>359</v>
      </c>
      <c r="I1325" s="165"/>
      <c r="K1325" s="165"/>
      <c r="L1325" s="136"/>
    </row>
    <row r="1326" spans="1:12" ht="15" customHeight="1">
      <c r="A1326" s="514"/>
      <c r="B1326" s="1496"/>
      <c r="C1326" s="138"/>
      <c r="D1326" s="1460" t="s">
        <v>1473</v>
      </c>
      <c r="E1326" s="1461"/>
      <c r="F1326" s="1461"/>
      <c r="G1326" s="1461"/>
      <c r="H1326" s="1487"/>
      <c r="I1326" s="139"/>
      <c r="J1326" s="1464" t="s">
        <v>621</v>
      </c>
      <c r="K1326" s="139"/>
      <c r="L1326" s="1465" t="s">
        <v>571</v>
      </c>
    </row>
    <row r="1327" spans="1:12" ht="15" customHeight="1">
      <c r="A1327" s="232"/>
      <c r="B1327" s="220"/>
      <c r="C1327" s="138"/>
      <c r="D1327" s="1462" t="s">
        <v>853</v>
      </c>
      <c r="E1327" s="1463"/>
      <c r="F1327" s="1463"/>
      <c r="G1327" s="1463"/>
      <c r="H1327" s="1484"/>
      <c r="I1327" s="196"/>
      <c r="J1327" s="1464"/>
      <c r="K1327" s="196"/>
      <c r="L1327" s="1465"/>
    </row>
    <row r="1328" spans="1:12" ht="15" customHeight="1">
      <c r="A1328" s="130"/>
      <c r="B1328" s="131"/>
      <c r="C1328" s="138"/>
      <c r="D1328" s="1462" t="s">
        <v>1481</v>
      </c>
      <c r="E1328" s="1463"/>
      <c r="F1328" s="1463"/>
      <c r="G1328" s="1463"/>
      <c r="H1328" s="1484"/>
      <c r="I1328" s="196"/>
      <c r="J1328" s="1464"/>
      <c r="K1328" s="196"/>
      <c r="L1328" s="1465"/>
    </row>
    <row r="1329" spans="1:12" ht="15" customHeight="1">
      <c r="A1329" s="130"/>
      <c r="B1329" s="131"/>
      <c r="C1329" s="138"/>
      <c r="D1329" s="1462" t="s">
        <v>1490</v>
      </c>
      <c r="E1329" s="1463"/>
      <c r="F1329" s="1463"/>
      <c r="G1329" s="1463"/>
      <c r="H1329" s="1484"/>
      <c r="I1329" s="192"/>
      <c r="J1329" s="1464"/>
      <c r="K1329" s="196"/>
      <c r="L1329" s="1465"/>
    </row>
    <row r="1330" spans="1:12" ht="15" customHeight="1">
      <c r="A1330" s="130"/>
      <c r="B1330" s="131"/>
      <c r="C1330" s="138"/>
      <c r="D1330" s="1462" t="s">
        <v>1491</v>
      </c>
      <c r="E1330" s="1463"/>
      <c r="F1330" s="1463"/>
      <c r="G1330" s="1463"/>
      <c r="H1330" s="1484"/>
      <c r="I1330" s="134"/>
      <c r="J1330" s="1464"/>
      <c r="K1330" s="134"/>
      <c r="L1330" s="1465"/>
    </row>
    <row r="1331" spans="1:12" ht="15" customHeight="1">
      <c r="A1331" s="130"/>
      <c r="B1331" s="131"/>
      <c r="C1331" s="138"/>
      <c r="D1331" s="1462" t="s">
        <v>1492</v>
      </c>
      <c r="E1331" s="1463"/>
      <c r="F1331" s="1463"/>
      <c r="G1331" s="1463"/>
      <c r="H1331" s="1484"/>
      <c r="I1331" s="280"/>
      <c r="J1331" s="306"/>
      <c r="K1331" s="134"/>
      <c r="L1331" s="496"/>
    </row>
    <row r="1332" spans="1:12" ht="15" customHeight="1">
      <c r="A1332" s="130"/>
      <c r="B1332" s="131"/>
      <c r="C1332" s="138"/>
      <c r="D1332" s="1462" t="s">
        <v>1493</v>
      </c>
      <c r="E1332" s="1463"/>
      <c r="F1332" s="1463"/>
      <c r="G1332" s="1463"/>
      <c r="H1332" s="1484"/>
      <c r="I1332" s="192"/>
      <c r="J1332" s="504"/>
      <c r="K1332" s="134"/>
      <c r="L1332" s="496"/>
    </row>
    <row r="1333" spans="1:12" ht="15" customHeight="1" thickBot="1">
      <c r="A1333" s="130"/>
      <c r="B1333" s="131"/>
      <c r="C1333" s="138"/>
      <c r="D1333" s="1462" t="s">
        <v>1495</v>
      </c>
      <c r="E1333" s="1463"/>
      <c r="F1333" s="1463"/>
      <c r="G1333" s="1463"/>
      <c r="H1333" s="1484"/>
      <c r="I1333" s="280"/>
      <c r="J1333" s="306"/>
      <c r="K1333" s="134"/>
      <c r="L1333" s="496"/>
    </row>
    <row r="1334" spans="1:12" ht="15" customHeight="1" thickTop="1">
      <c r="A1334" s="130"/>
      <c r="B1334" s="131"/>
      <c r="C1334" s="138"/>
      <c r="D1334" s="1664" t="s">
        <v>1494</v>
      </c>
      <c r="E1334" s="1665"/>
      <c r="F1334" s="1665"/>
      <c r="G1334" s="1665"/>
      <c r="H1334" s="1695"/>
      <c r="I1334" s="1565" t="s">
        <v>584</v>
      </c>
      <c r="J1334" s="1567"/>
      <c r="K1334" s="134"/>
      <c r="L1334" s="136"/>
    </row>
    <row r="1335" spans="1:12" ht="15" customHeight="1">
      <c r="A1335" s="130"/>
      <c r="B1335" s="131"/>
      <c r="C1335" s="138"/>
      <c r="D1335" s="1466" t="s">
        <v>412</v>
      </c>
      <c r="E1335" s="1467"/>
      <c r="F1335" s="1467"/>
      <c r="G1335" s="1467"/>
      <c r="H1335" s="1670"/>
      <c r="I1335" s="575"/>
      <c r="J1335" s="365" t="s">
        <v>585</v>
      </c>
      <c r="K1335" s="134"/>
      <c r="L1335" s="136"/>
    </row>
    <row r="1336" spans="1:12" ht="15" customHeight="1">
      <c r="A1336" s="130"/>
      <c r="B1336" s="131"/>
      <c r="C1336" s="167"/>
      <c r="D1336" s="305"/>
      <c r="E1336" s="306"/>
      <c r="F1336" s="306"/>
      <c r="G1336" s="306"/>
      <c r="H1336" s="497"/>
      <c r="I1336" s="575"/>
      <c r="J1336" s="365" t="s">
        <v>587</v>
      </c>
      <c r="K1336" s="134"/>
      <c r="L1336" s="136"/>
    </row>
    <row r="1337" spans="1:12" ht="15" customHeight="1">
      <c r="A1337" s="130"/>
      <c r="B1337" s="131"/>
      <c r="C1337" s="167"/>
      <c r="D1337" s="295"/>
      <c r="E1337" s="523"/>
      <c r="F1337" s="523"/>
      <c r="G1337" s="523"/>
      <c r="H1337" s="523"/>
      <c r="I1337" s="575"/>
      <c r="J1337" s="365" t="s">
        <v>589</v>
      </c>
      <c r="K1337" s="134"/>
      <c r="L1337" s="136"/>
    </row>
    <row r="1338" spans="1:12" ht="15" customHeight="1" thickBot="1">
      <c r="A1338" s="130"/>
      <c r="B1338" s="133"/>
      <c r="C1338" s="167"/>
      <c r="D1338" s="305"/>
      <c r="E1338" s="306"/>
      <c r="F1338" s="306"/>
      <c r="G1338" s="306"/>
      <c r="H1338" s="497"/>
      <c r="I1338" s="577"/>
      <c r="J1338" s="367" t="s">
        <v>591</v>
      </c>
      <c r="K1338" s="134"/>
      <c r="L1338" s="136"/>
    </row>
    <row r="1339" spans="1:12" ht="15" customHeight="1" thickTop="1">
      <c r="A1339" s="130"/>
      <c r="B1339" s="358"/>
      <c r="C1339" s="359"/>
      <c r="D1339" s="289"/>
      <c r="E1339" s="290"/>
      <c r="F1339" s="290"/>
      <c r="G1339" s="290"/>
      <c r="H1339" s="291"/>
      <c r="I1339" s="134"/>
      <c r="K1339" s="134"/>
      <c r="L1339" s="136"/>
    </row>
    <row r="1340" spans="1:12" ht="15" customHeight="1">
      <c r="A1340" s="130"/>
      <c r="B1340" s="381" t="s">
        <v>49</v>
      </c>
      <c r="C1340" s="356" t="str">
        <f>IF(AND(C1341="",COUNTIF(C1326:C1335,"○")=0),"",COUNTIF(C1326:C1335,"○"))</f>
        <v/>
      </c>
      <c r="D1340" s="402"/>
      <c r="E1340" s="402"/>
      <c r="F1340" s="173"/>
      <c r="G1340" s="173"/>
      <c r="H1340" s="173"/>
      <c r="I1340" s="134"/>
      <c r="K1340" s="134"/>
      <c r="L1340" s="136"/>
    </row>
    <row r="1341" spans="1:12" ht="15" customHeight="1">
      <c r="A1341" s="130"/>
      <c r="B1341" s="381" t="s">
        <v>50</v>
      </c>
      <c r="C1341" s="356" t="str">
        <f>IF(COUNTIF(C1326:C1335,"×")=0,"",COUNTIF(C1326:C1335,"×"))</f>
        <v/>
      </c>
      <c r="D1341" s="402"/>
      <c r="E1341" s="402"/>
      <c r="F1341" s="173"/>
      <c r="G1341" s="173"/>
      <c r="H1341" s="173"/>
      <c r="I1341" s="134"/>
      <c r="K1341" s="134"/>
      <c r="L1341" s="136"/>
    </row>
    <row r="1342" spans="1:12" ht="15" customHeight="1">
      <c r="A1342" s="130"/>
      <c r="B1342" s="381" t="s">
        <v>51</v>
      </c>
      <c r="C1342" s="619"/>
      <c r="D1342" s="378"/>
      <c r="E1342" s="402"/>
      <c r="F1342" s="173"/>
      <c r="I1342" s="134"/>
      <c r="K1342" s="134"/>
      <c r="L1342" s="136"/>
    </row>
    <row r="1343" spans="1:12" ht="15" customHeight="1" thickBot="1">
      <c r="A1343" s="130"/>
      <c r="B1343" s="358"/>
      <c r="C1343" s="356"/>
      <c r="D1343" s="9"/>
      <c r="E1343" s="9"/>
      <c r="F1343" s="173"/>
      <c r="G1343" s="154"/>
      <c r="I1343" s="134"/>
      <c r="K1343" s="134"/>
      <c r="L1343" s="136"/>
    </row>
    <row r="1344" spans="1:12" ht="15" customHeight="1" thickTop="1">
      <c r="A1344" s="130"/>
      <c r="B1344" s="382" t="s">
        <v>52</v>
      </c>
      <c r="C1344" s="363" t="str">
        <f>C1340</f>
        <v/>
      </c>
      <c r="D1344" s="369" t="s">
        <v>1111</v>
      </c>
      <c r="E1344" s="370"/>
      <c r="F1344" s="370"/>
      <c r="G1344" s="543"/>
      <c r="I1344" s="134"/>
      <c r="K1344" s="134"/>
      <c r="L1344" s="136"/>
    </row>
    <row r="1345" spans="1:14" ht="15" customHeight="1">
      <c r="A1345" s="130"/>
      <c r="B1345" s="382" t="s">
        <v>53</v>
      </c>
      <c r="C1345" s="363" t="str">
        <f>IF(SUM(C1340:C1341)=0,"",SUM(C1340:C1341))</f>
        <v/>
      </c>
      <c r="D1345" s="364" t="s">
        <v>1118</v>
      </c>
      <c r="E1345" s="9"/>
      <c r="F1345" s="9"/>
      <c r="G1345" s="543"/>
      <c r="I1345" s="134"/>
      <c r="K1345" s="134"/>
      <c r="L1345" s="136"/>
    </row>
    <row r="1346" spans="1:14" ht="15" customHeight="1">
      <c r="A1346" s="130"/>
      <c r="B1346" s="382" t="s">
        <v>54</v>
      </c>
      <c r="C1346" s="371" t="str">
        <f>IF(ISERROR(C1344/C1345)=TRUE,"",ROUNDDOWN(C1344/C1345,2))</f>
        <v/>
      </c>
      <c r="D1346" s="364" t="s">
        <v>1108</v>
      </c>
      <c r="E1346" s="9"/>
      <c r="F1346" s="9"/>
      <c r="G1346" s="148"/>
      <c r="I1346" s="134"/>
      <c r="K1346" s="134"/>
      <c r="L1346" s="136"/>
    </row>
    <row r="1347" spans="1:14" ht="15" customHeight="1" thickBot="1">
      <c r="A1347" s="130"/>
      <c r="B1347" s="382"/>
      <c r="C1347" s="630" t="str">
        <f>IF(C1346="","",IF(C1345&lt;=2,"c",IF(C1346&lt;0.6,"c",IF(C1346&lt;0.75,"b",IF(C1346&lt;0.9,"a'",IF(C1346&gt;=0.9,"a",""))))))</f>
        <v/>
      </c>
      <c r="D1347" s="373" t="s">
        <v>1119</v>
      </c>
      <c r="E1347" s="374"/>
      <c r="F1347" s="374"/>
      <c r="G1347" s="149"/>
      <c r="I1347" s="134"/>
      <c r="K1347" s="134"/>
      <c r="L1347" s="136"/>
    </row>
    <row r="1348" spans="1:14" ht="15" customHeight="1" thickTop="1">
      <c r="A1348" s="130"/>
      <c r="B1348" s="382"/>
      <c r="C1348" s="414"/>
      <c r="D1348" s="403"/>
      <c r="E1348" s="403"/>
      <c r="F1348" s="501"/>
      <c r="G1348" s="501"/>
      <c r="I1348" s="134"/>
      <c r="K1348" s="134"/>
      <c r="L1348" s="136"/>
    </row>
    <row r="1349" spans="1:14" ht="15" customHeight="1">
      <c r="A1349" s="130"/>
      <c r="B1349" s="399" t="s">
        <v>18</v>
      </c>
      <c r="C1349" s="631" t="str">
        <f>IF(OR(K1326="○"),"e",IF(OR(I1326="○"),"d",IF(OR(I1347="d"),"d",N1351)))</f>
        <v/>
      </c>
      <c r="D1349" s="403" t="s">
        <v>609</v>
      </c>
      <c r="E1349" s="402"/>
      <c r="F1349" s="173"/>
      <c r="I1349" s="134"/>
      <c r="K1349" s="134"/>
      <c r="L1349" s="136"/>
    </row>
    <row r="1350" spans="1:14" ht="15" customHeight="1" thickBot="1">
      <c r="A1350" s="170"/>
      <c r="B1350" s="171"/>
      <c r="C1350" s="161"/>
      <c r="D1350" s="157"/>
      <c r="E1350" s="158"/>
      <c r="F1350" s="158"/>
      <c r="G1350" s="158"/>
      <c r="H1350" s="158"/>
      <c r="I1350" s="159"/>
      <c r="J1350" s="158"/>
      <c r="K1350" s="159"/>
      <c r="L1350" s="161"/>
    </row>
    <row r="1351" spans="1:14" ht="15" customHeight="1">
      <c r="A1351" s="219"/>
      <c r="N1351" s="525" t="str">
        <f>IF(AND(I1335="○",C1345&lt;=2),"c",IF(AND(I1336="○",C1345&lt;=2),"c",IF(AND(I1337="○",C1345&lt;=2),"c",IF(AND(I1338="○",C1345&lt;=2),"c",IF(AND(I1335="○",C1347="a"),"a",IF(AND(I1336="○",C1347="a"),"a'",IF(AND(I1337="○",C1347="a"),"b",IF(AND(I1338="○",C1347="a"),"b",IF(AND(I1335="○",C1347="a'"),"a'",IF(AND(I1336="○",C1347="a'"),"b",IF(AND(I1337="○",C1347="a'"),"b'",IF(AND(I1338="○",C1347="a'"),"b'",IF(AND(I1335="○",C1347="b"),"b",IF(AND(I1336="○",C1347="b"),"b'",IF(AND(I1337="○",C1347="b"),"c",IF(AND(I1338="○",C1347="b"),"c",IF(AND(I1335="○",C1347="c"),"b'",IF(AND(I1336="○",C1347="c"),"c",IF(AND(I1337="○",C1347="c"),"c",IF(AND(I1338="○",C1347="c"),"c",""))))))))))))))))))))</f>
        <v/>
      </c>
    </row>
    <row r="1352" spans="1:14" ht="15" customHeight="1" thickBot="1">
      <c r="A1352" s="9" t="s">
        <v>1643</v>
      </c>
    </row>
    <row r="1353" spans="1:14" ht="15" customHeight="1">
      <c r="A1353" s="1696" t="s">
        <v>1647</v>
      </c>
      <c r="B1353" s="1698" t="s">
        <v>568</v>
      </c>
      <c r="C1353" s="1469" t="s">
        <v>42</v>
      </c>
      <c r="D1353" s="473" t="s">
        <v>67</v>
      </c>
      <c r="E1353" s="474" t="s">
        <v>351</v>
      </c>
      <c r="F1353" s="475" t="s">
        <v>70</v>
      </c>
      <c r="G1353" s="475" t="s">
        <v>353</v>
      </c>
      <c r="H1353" s="476" t="s">
        <v>39</v>
      </c>
      <c r="I1353" s="1629" t="s">
        <v>25</v>
      </c>
      <c r="J1353" s="1630"/>
    </row>
    <row r="1354" spans="1:14" ht="15" customHeight="1">
      <c r="A1354" s="1697"/>
      <c r="B1354" s="1699"/>
      <c r="C1354" s="1470"/>
      <c r="D1354" s="436" t="s">
        <v>354</v>
      </c>
      <c r="E1354" s="477" t="s">
        <v>355</v>
      </c>
      <c r="F1354" s="478" t="s">
        <v>356</v>
      </c>
      <c r="G1354" s="478" t="s">
        <v>357</v>
      </c>
      <c r="H1354" s="479" t="s">
        <v>358</v>
      </c>
      <c r="I1354" s="1627" t="s">
        <v>361</v>
      </c>
      <c r="J1354" s="1628"/>
    </row>
    <row r="1355" spans="1:14" ht="15" customHeight="1" thickBot="1">
      <c r="A1355" s="1646" t="s">
        <v>1648</v>
      </c>
      <c r="B1355" s="1694" t="s">
        <v>1257</v>
      </c>
      <c r="C1355" s="167"/>
      <c r="D1355" s="357" t="s">
        <v>359</v>
      </c>
      <c r="E1355" s="9"/>
      <c r="F1355" s="9"/>
      <c r="G1355" s="438"/>
      <c r="H1355" s="182"/>
      <c r="I1355" s="182"/>
      <c r="J1355" s="166"/>
    </row>
    <row r="1356" spans="1:14" ht="15" customHeight="1" thickTop="1">
      <c r="A1356" s="1647"/>
      <c r="B1356" s="1496"/>
      <c r="C1356" s="138"/>
      <c r="D1356" s="1462" t="s">
        <v>872</v>
      </c>
      <c r="E1356" s="1463"/>
      <c r="F1356" s="495"/>
      <c r="G1356" s="467"/>
      <c r="H1356" s="369" t="s">
        <v>255</v>
      </c>
      <c r="I1356" s="604"/>
      <c r="J1356" s="605"/>
      <c r="K1356" s="205"/>
    </row>
    <row r="1357" spans="1:14" ht="15" customHeight="1">
      <c r="A1357" s="1647"/>
      <c r="B1357" s="1496"/>
      <c r="C1357" s="138"/>
      <c r="D1357" s="1462" t="s">
        <v>866</v>
      </c>
      <c r="E1357" s="1463"/>
      <c r="F1357" s="495"/>
      <c r="G1357" s="467"/>
      <c r="H1357" s="364" t="s">
        <v>1035</v>
      </c>
      <c r="I1357" s="403"/>
      <c r="J1357" s="482"/>
      <c r="K1357" s="205"/>
    </row>
    <row r="1358" spans="1:14" ht="15" customHeight="1">
      <c r="A1358" s="514" t="s">
        <v>180</v>
      </c>
      <c r="B1358" s="133"/>
      <c r="C1358" s="138"/>
      <c r="D1358" s="1462" t="s">
        <v>873</v>
      </c>
      <c r="E1358" s="1463"/>
      <c r="F1358" s="495"/>
      <c r="G1358" s="467"/>
      <c r="H1358" s="364" t="s">
        <v>616</v>
      </c>
      <c r="I1358" s="403"/>
      <c r="J1358" s="482"/>
      <c r="K1358" s="205"/>
    </row>
    <row r="1359" spans="1:14" ht="15" customHeight="1">
      <c r="A1359" s="514"/>
      <c r="B1359" s="221"/>
      <c r="C1359" s="138"/>
      <c r="D1359" s="1462" t="s">
        <v>874</v>
      </c>
      <c r="E1359" s="1463"/>
      <c r="F1359" s="1463"/>
      <c r="G1359" s="467"/>
      <c r="H1359" s="364" t="s">
        <v>617</v>
      </c>
      <c r="I1359" s="403"/>
      <c r="J1359" s="482"/>
      <c r="K1359" s="205"/>
    </row>
    <row r="1360" spans="1:14" ht="15" customHeight="1">
      <c r="A1360" s="514"/>
      <c r="B1360" s="221"/>
      <c r="C1360" s="138"/>
      <c r="D1360" s="1462" t="s">
        <v>875</v>
      </c>
      <c r="E1360" s="1463"/>
      <c r="F1360" s="495"/>
      <c r="G1360" s="467"/>
      <c r="H1360" s="364" t="s">
        <v>618</v>
      </c>
      <c r="I1360" s="403"/>
      <c r="J1360" s="482"/>
    </row>
    <row r="1361" spans="1:12" ht="15" customHeight="1">
      <c r="A1361" s="514"/>
      <c r="B1361" s="221"/>
      <c r="C1361" s="138"/>
      <c r="D1361" s="576" t="s">
        <v>615</v>
      </c>
      <c r="E1361" s="495"/>
      <c r="F1361" s="495"/>
      <c r="G1361" s="467"/>
      <c r="H1361" s="364" t="s">
        <v>619</v>
      </c>
      <c r="I1361" s="403"/>
      <c r="J1361" s="482"/>
    </row>
    <row r="1362" spans="1:12" ht="15" customHeight="1" thickBot="1">
      <c r="A1362" s="514"/>
      <c r="B1362" s="186"/>
      <c r="C1362" s="581"/>
      <c r="D1362" s="1504" t="s">
        <v>1076</v>
      </c>
      <c r="E1362" s="1505"/>
      <c r="F1362" s="1505"/>
      <c r="G1362" s="1693"/>
      <c r="H1362" s="373" t="s">
        <v>620</v>
      </c>
      <c r="I1362" s="606"/>
      <c r="J1362" s="585"/>
    </row>
    <row r="1363" spans="1:12" ht="15" customHeight="1" thickTop="1">
      <c r="A1363" s="514"/>
      <c r="B1363" s="186"/>
      <c r="C1363" s="360"/>
      <c r="D1363" s="305"/>
      <c r="E1363" s="306"/>
      <c r="F1363" s="306"/>
      <c r="G1363" s="504"/>
      <c r="H1363" s="501"/>
      <c r="I1363" s="501"/>
      <c r="J1363" s="501"/>
      <c r="K1363" s="133"/>
    </row>
    <row r="1364" spans="1:12" ht="15" customHeight="1">
      <c r="A1364" s="514"/>
      <c r="B1364" s="381" t="s">
        <v>49</v>
      </c>
      <c r="C1364" s="363" t="str">
        <f>IF(AND(C1365="",COUNTIF(C1356:C1362,"○")=0),"",COUNTIF(C1356:C1362,"○"))</f>
        <v/>
      </c>
      <c r="D1364" s="221"/>
      <c r="E1364" s="173"/>
      <c r="F1364" s="173"/>
      <c r="J1364" s="136"/>
    </row>
    <row r="1365" spans="1:12" ht="15" customHeight="1">
      <c r="A1365" s="130"/>
      <c r="B1365" s="381" t="s">
        <v>50</v>
      </c>
      <c r="C1365" s="363" t="str">
        <f>IF(COUNTIF(C1356:C1362,"×")=0,"",COUNTIF(C1356:C1362,"×"))</f>
        <v/>
      </c>
      <c r="D1365" s="221"/>
      <c r="E1365" s="173"/>
      <c r="F1365" s="173"/>
      <c r="J1365" s="136"/>
    </row>
    <row r="1366" spans="1:12" ht="15" customHeight="1">
      <c r="A1366" s="130"/>
      <c r="B1366" s="381" t="s">
        <v>51</v>
      </c>
      <c r="C1366" s="366"/>
      <c r="D1366" s="221"/>
      <c r="E1366" s="173"/>
      <c r="F1366" s="173"/>
      <c r="J1366" s="136"/>
    </row>
    <row r="1367" spans="1:12" ht="15" customHeight="1">
      <c r="A1367" s="130"/>
      <c r="B1367" s="358"/>
      <c r="C1367" s="363"/>
      <c r="D1367" s="221"/>
      <c r="E1367" s="173"/>
      <c r="F1367" s="173"/>
      <c r="J1367" s="136"/>
    </row>
    <row r="1368" spans="1:12" ht="15" customHeight="1">
      <c r="A1368" s="130"/>
      <c r="B1368" s="382" t="s">
        <v>52</v>
      </c>
      <c r="C1368" s="363" t="str">
        <f>C1364</f>
        <v/>
      </c>
      <c r="D1368" s="221"/>
      <c r="E1368" s="173"/>
      <c r="F1368" s="173"/>
      <c r="J1368" s="136"/>
    </row>
    <row r="1369" spans="1:12" ht="15" customHeight="1">
      <c r="A1369" s="130"/>
      <c r="B1369" s="382" t="s">
        <v>53</v>
      </c>
      <c r="C1369" s="363" t="str">
        <f>IF(SUM(C1364:C1365)=0,"",SUM(C1364:C1365))</f>
        <v/>
      </c>
      <c r="D1369" s="221"/>
      <c r="E1369" s="173"/>
      <c r="F1369" s="173"/>
      <c r="J1369" s="136"/>
    </row>
    <row r="1370" spans="1:12" ht="15" customHeight="1">
      <c r="A1370" s="130"/>
      <c r="B1370" s="382" t="s">
        <v>54</v>
      </c>
      <c r="C1370" s="371" t="str">
        <f>IF(ISERROR(C1368/C1369)=TRUE,"",ROUNDDOWN(C1368/C1369,2))</f>
        <v/>
      </c>
      <c r="D1370" s="246"/>
      <c r="E1370" s="245"/>
      <c r="F1370" s="245"/>
      <c r="J1370" s="136"/>
    </row>
    <row r="1371" spans="1:12" ht="15" customHeight="1">
      <c r="A1371" s="130"/>
      <c r="B1371" s="382" t="s">
        <v>18</v>
      </c>
      <c r="C1371" s="372" t="str">
        <f>IF(C1370="","",IF(C1370&lt;=0.1,"d",IF(C1370&lt;=0.25,"c",IF(C1370&lt;=0.45,"b'",IF(C1370&lt;=0.65,"b",IF(C1370&lt;=0.8,"a'",IF(C1370&gt;0.8,"a","")))))))</f>
        <v/>
      </c>
      <c r="D1371" s="221"/>
      <c r="E1371" s="173"/>
      <c r="F1371" s="173"/>
      <c r="G1371" s="173"/>
      <c r="J1371" s="136"/>
    </row>
    <row r="1372" spans="1:12" ht="15" customHeight="1" thickBot="1">
      <c r="A1372" s="170"/>
      <c r="B1372" s="171"/>
      <c r="C1372" s="161"/>
      <c r="D1372" s="157"/>
      <c r="E1372" s="158"/>
      <c r="F1372" s="158"/>
      <c r="G1372" s="158"/>
      <c r="H1372" s="158"/>
      <c r="I1372" s="158"/>
      <c r="J1372" s="161"/>
    </row>
    <row r="1373" spans="1:12" s="9" customFormat="1" ht="18" customHeight="1">
      <c r="A1373" s="9" t="s">
        <v>1270</v>
      </c>
      <c r="D1373" s="1542" t="s">
        <v>1671</v>
      </c>
      <c r="E1373" s="1542"/>
      <c r="F1373" s="1542"/>
      <c r="G1373" s="1542"/>
      <c r="H1373" s="1542"/>
      <c r="I1373" s="628"/>
    </row>
    <row r="1374" spans="1:12" s="9" customFormat="1" ht="15" customHeight="1" thickBot="1">
      <c r="A1374" s="9" t="s">
        <v>1643</v>
      </c>
      <c r="J1374" s="443"/>
      <c r="L1374" s="443" t="s">
        <v>684</v>
      </c>
    </row>
    <row r="1375" spans="1:12" s="9" customFormat="1" ht="15.75" customHeight="1">
      <c r="A1375" s="614" t="s">
        <v>185</v>
      </c>
      <c r="B1375" s="573" t="s">
        <v>568</v>
      </c>
      <c r="C1375" s="1469" t="s">
        <v>42</v>
      </c>
      <c r="D1375" s="615" t="s">
        <v>67</v>
      </c>
      <c r="E1375" s="607" t="s">
        <v>351</v>
      </c>
      <c r="F1375" s="460" t="s">
        <v>70</v>
      </c>
      <c r="G1375" s="460" t="s">
        <v>353</v>
      </c>
      <c r="H1375" s="616" t="s">
        <v>39</v>
      </c>
      <c r="I1375" s="1604" t="s">
        <v>42</v>
      </c>
      <c r="J1375" s="385" t="s">
        <v>25</v>
      </c>
      <c r="K1375" s="1609" t="s">
        <v>42</v>
      </c>
      <c r="L1375" s="386" t="s">
        <v>73</v>
      </c>
    </row>
    <row r="1376" spans="1:12" ht="42.75" customHeight="1">
      <c r="A1376" s="1647" t="s">
        <v>569</v>
      </c>
      <c r="B1376" s="1694" t="s">
        <v>1258</v>
      </c>
      <c r="C1376" s="1470"/>
      <c r="D1376" s="1655" t="s">
        <v>570</v>
      </c>
      <c r="E1376" s="1656"/>
      <c r="F1376" s="1656"/>
      <c r="G1376" s="1656"/>
      <c r="H1376" s="1657"/>
      <c r="I1376" s="1605"/>
      <c r="J1376" s="235"/>
      <c r="K1376" s="1610"/>
      <c r="L1376" s="248"/>
    </row>
    <row r="1377" spans="1:12" ht="15" customHeight="1">
      <c r="A1377" s="1647"/>
      <c r="B1377" s="1496"/>
      <c r="C1377" s="167"/>
      <c r="D1377" s="357" t="s">
        <v>359</v>
      </c>
      <c r="E1377" s="9"/>
      <c r="F1377" s="9"/>
      <c r="G1377" s="9"/>
      <c r="H1377" s="9"/>
      <c r="I1377" s="165"/>
      <c r="K1377" s="165"/>
      <c r="L1377" s="136"/>
    </row>
    <row r="1378" spans="1:12" ht="15" customHeight="1">
      <c r="A1378" s="514"/>
      <c r="B1378" s="1496"/>
      <c r="C1378" s="138"/>
      <c r="D1378" s="1460" t="s">
        <v>1074</v>
      </c>
      <c r="E1378" s="1461"/>
      <c r="F1378" s="1461"/>
      <c r="G1378" s="1461"/>
      <c r="H1378" s="1487"/>
      <c r="I1378" s="139"/>
      <c r="J1378" s="1464" t="s">
        <v>621</v>
      </c>
      <c r="K1378" s="139"/>
      <c r="L1378" s="1465" t="s">
        <v>571</v>
      </c>
    </row>
    <row r="1379" spans="1:12" ht="15" customHeight="1">
      <c r="A1379" s="232"/>
      <c r="B1379" s="220"/>
      <c r="C1379" s="138"/>
      <c r="D1379" s="1462" t="s">
        <v>1496</v>
      </c>
      <c r="E1379" s="1463"/>
      <c r="F1379" s="1463"/>
      <c r="G1379" s="1463"/>
      <c r="H1379" s="1484"/>
      <c r="I1379" s="196"/>
      <c r="J1379" s="1464"/>
      <c r="K1379" s="196"/>
      <c r="L1379" s="1465"/>
    </row>
    <row r="1380" spans="1:12" ht="15" customHeight="1">
      <c r="A1380" s="130"/>
      <c r="B1380" s="131"/>
      <c r="C1380" s="138"/>
      <c r="D1380" s="1462" t="s">
        <v>1497</v>
      </c>
      <c r="E1380" s="1463"/>
      <c r="F1380" s="1463"/>
      <c r="G1380" s="1463"/>
      <c r="H1380" s="1484"/>
      <c r="I1380" s="196"/>
      <c r="J1380" s="1464"/>
      <c r="K1380" s="196"/>
      <c r="L1380" s="1465"/>
    </row>
    <row r="1381" spans="1:12" ht="15" customHeight="1">
      <c r="A1381" s="130"/>
      <c r="B1381" s="131"/>
      <c r="C1381" s="138"/>
      <c r="D1381" s="1462" t="s">
        <v>1075</v>
      </c>
      <c r="E1381" s="1463"/>
      <c r="F1381" s="1463"/>
      <c r="G1381" s="1463"/>
      <c r="H1381" s="1484"/>
      <c r="I1381" s="192"/>
      <c r="J1381" s="1464"/>
      <c r="K1381" s="196"/>
      <c r="L1381" s="1465"/>
    </row>
    <row r="1382" spans="1:12" ht="15" customHeight="1">
      <c r="A1382" s="130"/>
      <c r="B1382" s="131"/>
      <c r="C1382" s="138"/>
      <c r="D1382" s="1462" t="s">
        <v>1300</v>
      </c>
      <c r="E1382" s="1463"/>
      <c r="F1382" s="1463"/>
      <c r="G1382" s="1463"/>
      <c r="H1382" s="1484"/>
      <c r="I1382" s="134"/>
      <c r="J1382" s="1464"/>
      <c r="K1382" s="134"/>
      <c r="L1382" s="1465"/>
    </row>
    <row r="1383" spans="1:12" ht="15" customHeight="1">
      <c r="A1383" s="130"/>
      <c r="B1383" s="131"/>
      <c r="C1383" s="138"/>
      <c r="D1383" s="1462" t="s">
        <v>1301</v>
      </c>
      <c r="E1383" s="1463"/>
      <c r="F1383" s="1463"/>
      <c r="G1383" s="1463"/>
      <c r="H1383" s="1484"/>
      <c r="I1383" s="280"/>
      <c r="J1383" s="306"/>
      <c r="K1383" s="134"/>
      <c r="L1383" s="496"/>
    </row>
    <row r="1384" spans="1:12" ht="15" customHeight="1">
      <c r="A1384" s="130"/>
      <c r="B1384" s="131"/>
      <c r="C1384" s="138"/>
      <c r="D1384" s="1462" t="s">
        <v>1498</v>
      </c>
      <c r="E1384" s="1463"/>
      <c r="F1384" s="1463"/>
      <c r="G1384" s="1463"/>
      <c r="H1384" s="1484"/>
      <c r="I1384" s="192"/>
      <c r="J1384" s="504"/>
      <c r="K1384" s="134"/>
      <c r="L1384" s="496"/>
    </row>
    <row r="1385" spans="1:12" ht="15" customHeight="1">
      <c r="A1385" s="130"/>
      <c r="B1385" s="131"/>
      <c r="C1385" s="138"/>
      <c r="D1385" s="1462" t="s">
        <v>1302</v>
      </c>
      <c r="E1385" s="1463"/>
      <c r="F1385" s="1463"/>
      <c r="G1385" s="1463"/>
      <c r="H1385" s="1484"/>
      <c r="I1385" s="192"/>
      <c r="J1385" s="504"/>
      <c r="K1385" s="134"/>
      <c r="L1385" s="496"/>
    </row>
    <row r="1386" spans="1:12" ht="15" customHeight="1" thickBot="1">
      <c r="A1386" s="130"/>
      <c r="B1386" s="131"/>
      <c r="C1386" s="138"/>
      <c r="D1386" s="1462" t="s">
        <v>1339</v>
      </c>
      <c r="E1386" s="1463"/>
      <c r="F1386" s="1463"/>
      <c r="G1386" s="1463"/>
      <c r="H1386" s="1484"/>
      <c r="I1386" s="280"/>
      <c r="J1386" s="306"/>
      <c r="K1386" s="134"/>
      <c r="L1386" s="496"/>
    </row>
    <row r="1387" spans="1:12" ht="15" customHeight="1" thickTop="1">
      <c r="A1387" s="130"/>
      <c r="B1387" s="131"/>
      <c r="C1387" s="138"/>
      <c r="D1387" s="1462" t="s">
        <v>1340</v>
      </c>
      <c r="E1387" s="1463"/>
      <c r="F1387" s="1463"/>
      <c r="G1387" s="1463"/>
      <c r="H1387" s="601"/>
      <c r="I1387" s="1565" t="s">
        <v>584</v>
      </c>
      <c r="J1387" s="1567"/>
      <c r="K1387" s="134"/>
      <c r="L1387" s="136"/>
    </row>
    <row r="1388" spans="1:12" ht="15" customHeight="1">
      <c r="A1388" s="130"/>
      <c r="B1388" s="131"/>
      <c r="C1388" s="138"/>
      <c r="D1388" s="1462" t="s">
        <v>1341</v>
      </c>
      <c r="E1388" s="1463"/>
      <c r="F1388" s="1463"/>
      <c r="G1388" s="1463"/>
      <c r="H1388" s="1484"/>
      <c r="I1388" s="575"/>
      <c r="J1388" s="365" t="s">
        <v>585</v>
      </c>
      <c r="K1388" s="134"/>
      <c r="L1388" s="136"/>
    </row>
    <row r="1389" spans="1:12" ht="15" customHeight="1">
      <c r="A1389" s="130"/>
      <c r="B1389" s="131"/>
      <c r="C1389" s="138"/>
      <c r="D1389" s="610" t="s">
        <v>1342</v>
      </c>
      <c r="E1389" s="611"/>
      <c r="F1389" s="611"/>
      <c r="G1389" s="611"/>
      <c r="H1389" s="612"/>
      <c r="I1389" s="575"/>
      <c r="J1389" s="365" t="s">
        <v>587</v>
      </c>
      <c r="K1389" s="134"/>
      <c r="L1389" s="136"/>
    </row>
    <row r="1390" spans="1:12" ht="15" customHeight="1">
      <c r="A1390" s="130"/>
      <c r="B1390" s="131"/>
      <c r="C1390" s="138"/>
      <c r="D1390" s="1664" t="s">
        <v>1343</v>
      </c>
      <c r="E1390" s="1665"/>
      <c r="F1390" s="1665"/>
      <c r="G1390" s="1665"/>
      <c r="H1390" s="1695"/>
      <c r="I1390" s="575"/>
      <c r="J1390" s="365" t="s">
        <v>589</v>
      </c>
      <c r="K1390" s="134"/>
      <c r="L1390" s="136"/>
    </row>
    <row r="1391" spans="1:12" ht="15" customHeight="1" thickBot="1">
      <c r="A1391" s="130"/>
      <c r="B1391" s="133"/>
      <c r="C1391" s="138"/>
      <c r="D1391" s="1462" t="s">
        <v>1344</v>
      </c>
      <c r="E1391" s="1463"/>
      <c r="F1391" s="1463"/>
      <c r="G1391" s="1463"/>
      <c r="H1391" s="1652"/>
      <c r="I1391" s="577"/>
      <c r="J1391" s="367" t="s">
        <v>591</v>
      </c>
      <c r="K1391" s="134"/>
      <c r="L1391" s="136"/>
    </row>
    <row r="1392" spans="1:12" ht="15" customHeight="1" thickTop="1">
      <c r="A1392" s="130"/>
      <c r="B1392" s="133"/>
      <c r="C1392" s="138"/>
      <c r="D1392" s="1466" t="s">
        <v>439</v>
      </c>
      <c r="E1392" s="1467"/>
      <c r="F1392" s="1467"/>
      <c r="G1392" s="1467"/>
      <c r="H1392" s="1467"/>
      <c r="I1392" s="559"/>
      <c r="K1392" s="134"/>
      <c r="L1392" s="136"/>
    </row>
    <row r="1393" spans="1:14" ht="15" customHeight="1">
      <c r="A1393" s="514"/>
      <c r="B1393" s="186"/>
      <c r="C1393" s="194"/>
      <c r="D1393" s="337"/>
      <c r="E1393" s="501"/>
      <c r="F1393" s="501"/>
      <c r="G1393" s="501"/>
      <c r="H1393" s="501"/>
      <c r="I1393" s="557"/>
      <c r="J1393" s="558"/>
      <c r="L1393" s="136"/>
    </row>
    <row r="1394" spans="1:14" ht="15" customHeight="1">
      <c r="A1394" s="130"/>
      <c r="B1394" s="381" t="s">
        <v>49</v>
      </c>
      <c r="C1394" s="356" t="str">
        <f>IF(AND(C1395="",COUNTIF(C1378:C1392,"○")=0),"",COUNTIF(C1378:C1392,"○"))</f>
        <v/>
      </c>
      <c r="D1394" s="402"/>
      <c r="E1394" s="402"/>
      <c r="F1394" s="173"/>
      <c r="G1394" s="173"/>
      <c r="H1394" s="173"/>
      <c r="I1394" s="134"/>
      <c r="K1394" s="134"/>
      <c r="L1394" s="136"/>
    </row>
    <row r="1395" spans="1:14" ht="15" customHeight="1">
      <c r="A1395" s="130"/>
      <c r="B1395" s="381" t="s">
        <v>50</v>
      </c>
      <c r="C1395" s="356" t="str">
        <f>IF(COUNTIF(C1378:C1392,"×")=0,"",COUNTIF(C1378:C1392,"×"))</f>
        <v/>
      </c>
      <c r="D1395" s="402"/>
      <c r="E1395" s="402"/>
      <c r="F1395" s="173"/>
      <c r="G1395" s="173"/>
      <c r="H1395" s="173"/>
      <c r="I1395" s="134"/>
      <c r="K1395" s="134"/>
      <c r="L1395" s="136"/>
    </row>
    <row r="1396" spans="1:14" ht="15" customHeight="1">
      <c r="A1396" s="130"/>
      <c r="B1396" s="381" t="s">
        <v>51</v>
      </c>
      <c r="C1396" s="619"/>
      <c r="D1396" s="378"/>
      <c r="E1396" s="402"/>
      <c r="F1396" s="173"/>
      <c r="I1396" s="134"/>
      <c r="K1396" s="134"/>
      <c r="L1396" s="136"/>
    </row>
    <row r="1397" spans="1:14" ht="15" customHeight="1" thickBot="1">
      <c r="A1397" s="130"/>
      <c r="B1397" s="358"/>
      <c r="C1397" s="356"/>
      <c r="D1397" s="9"/>
      <c r="E1397" s="9"/>
      <c r="F1397" s="173"/>
      <c r="G1397" s="154"/>
      <c r="I1397" s="134"/>
      <c r="K1397" s="134"/>
      <c r="L1397" s="136"/>
    </row>
    <row r="1398" spans="1:14" ht="15" customHeight="1" thickTop="1">
      <c r="A1398" s="130"/>
      <c r="B1398" s="382" t="s">
        <v>52</v>
      </c>
      <c r="C1398" s="363" t="str">
        <f>C1394</f>
        <v/>
      </c>
      <c r="D1398" s="369" t="s">
        <v>1111</v>
      </c>
      <c r="E1398" s="370"/>
      <c r="F1398" s="370"/>
      <c r="G1398" s="543"/>
      <c r="I1398" s="134"/>
      <c r="K1398" s="134"/>
      <c r="L1398" s="136"/>
    </row>
    <row r="1399" spans="1:14" ht="15" customHeight="1">
      <c r="A1399" s="130"/>
      <c r="B1399" s="382" t="s">
        <v>53</v>
      </c>
      <c r="C1399" s="363" t="str">
        <f>IF(SUM(C1394:C1395)=0,"",SUM(C1394:C1395))</f>
        <v/>
      </c>
      <c r="D1399" s="364" t="s">
        <v>1118</v>
      </c>
      <c r="E1399" s="9"/>
      <c r="F1399" s="9"/>
      <c r="G1399" s="543"/>
      <c r="I1399" s="134"/>
      <c r="K1399" s="134"/>
      <c r="L1399" s="136"/>
    </row>
    <row r="1400" spans="1:14" ht="15" customHeight="1">
      <c r="A1400" s="130"/>
      <c r="B1400" s="382" t="s">
        <v>54</v>
      </c>
      <c r="C1400" s="371" t="str">
        <f>IF(ISERROR(C1398/C1399)=TRUE,"",ROUNDDOWN(C1398/C1399,2))</f>
        <v/>
      </c>
      <c r="D1400" s="364" t="s">
        <v>1108</v>
      </c>
      <c r="E1400" s="9"/>
      <c r="F1400" s="9"/>
      <c r="G1400" s="148"/>
      <c r="I1400" s="134"/>
      <c r="K1400" s="134"/>
      <c r="L1400" s="136"/>
    </row>
    <row r="1401" spans="1:14" ht="15" customHeight="1" thickBot="1">
      <c r="A1401" s="130"/>
      <c r="B1401" s="382"/>
      <c r="C1401" s="630" t="str">
        <f>IF(C1400="","",IF(C1399&lt;=2,"c",IF(C1400&lt;0.6,"c",IF(C1400&lt;0.75,"b",IF(C1400&lt;0.9,"a'",IF(C1400&gt;=0.9,"a",""))))))</f>
        <v/>
      </c>
      <c r="D1401" s="373" t="s">
        <v>1119</v>
      </c>
      <c r="E1401" s="374"/>
      <c r="F1401" s="374"/>
      <c r="G1401" s="149"/>
      <c r="I1401" s="134"/>
      <c r="K1401" s="134"/>
      <c r="L1401" s="136"/>
    </row>
    <row r="1402" spans="1:14" ht="15" customHeight="1" thickTop="1">
      <c r="A1402" s="130"/>
      <c r="B1402" s="382"/>
      <c r="C1402" s="414"/>
      <c r="D1402" s="403"/>
      <c r="E1402" s="403"/>
      <c r="F1402" s="501"/>
      <c r="G1402" s="501"/>
      <c r="I1402" s="134"/>
      <c r="K1402" s="134"/>
      <c r="L1402" s="136"/>
    </row>
    <row r="1403" spans="1:14" ht="15" customHeight="1">
      <c r="A1403" s="130"/>
      <c r="B1403" s="399" t="s">
        <v>18</v>
      </c>
      <c r="C1403" s="631" t="str">
        <f>IF(OR(K1378="○"),"e",IF(OR(I1378="○"),"d",IF(OR(I1401="d"),"d",N1405)))</f>
        <v/>
      </c>
      <c r="D1403" s="403" t="s">
        <v>609</v>
      </c>
      <c r="E1403" s="402"/>
      <c r="F1403" s="173"/>
      <c r="I1403" s="134"/>
      <c r="K1403" s="134"/>
      <c r="L1403" s="136"/>
    </row>
    <row r="1404" spans="1:14" ht="15" customHeight="1" thickBot="1">
      <c r="A1404" s="170"/>
      <c r="B1404" s="171"/>
      <c r="C1404" s="161"/>
      <c r="D1404" s="157"/>
      <c r="E1404" s="158"/>
      <c r="F1404" s="158"/>
      <c r="G1404" s="158"/>
      <c r="H1404" s="158"/>
      <c r="I1404" s="159"/>
      <c r="J1404" s="158"/>
      <c r="K1404" s="159"/>
      <c r="L1404" s="161"/>
    </row>
    <row r="1405" spans="1:14" s="9" customFormat="1" ht="15" customHeight="1">
      <c r="A1405" s="620"/>
      <c r="N1405" s="588" t="str">
        <f>IF(AND(I1388="○",C1399&lt;=2),"c",IF(AND(I1389="○",C1399&lt;=2),"c",IF(AND(I1390="○",C1399&lt;=2),"c",IF(AND(I1391="○",C1399&lt;=2),"c",IF(AND(I1388="○",C1401="a"),"a",IF(AND(I1389="○",C1401="a"),"a'",IF(AND(I1390="○",C1401="a"),"b",IF(AND(I1391="○",C1401="a"),"b",IF(AND(I1388="○",C1401="a'"),"a'",IF(AND(I1389="○",C1401="a'"),"b",IF(AND(I1390="○",C1401="a'"),"b'",IF(AND(I1391="○",C1401="a'"),"b'",IF(AND(I1388="○",C1401="b"),"b",IF(AND(I1389="○",C1401="b"),"b'",IF(AND(I1390="○",C1401="b"),"c",IF(AND(I1391="○",C1401="b"),"c",IF(AND(I1388="○",C1401="c"),"b'",IF(AND(I1389="○",C1401="c"),"c",IF(AND(I1390="○",C1401="c"),"c",IF(AND(I1391="○",C1401="c"),"c",""))))))))))))))))))))</f>
        <v/>
      </c>
    </row>
    <row r="1406" spans="1:14" s="9" customFormat="1" ht="15" customHeight="1" thickBot="1">
      <c r="A1406" s="9" t="s">
        <v>1643</v>
      </c>
    </row>
    <row r="1407" spans="1:14" s="9" customFormat="1" ht="15" customHeight="1">
      <c r="A1407" s="1696" t="s">
        <v>1647</v>
      </c>
      <c r="B1407" s="1698" t="s">
        <v>568</v>
      </c>
      <c r="C1407" s="1469" t="s">
        <v>42</v>
      </c>
      <c r="D1407" s="615" t="s">
        <v>67</v>
      </c>
      <c r="E1407" s="607" t="s">
        <v>351</v>
      </c>
      <c r="F1407" s="460" t="s">
        <v>70</v>
      </c>
      <c r="G1407" s="460" t="s">
        <v>353</v>
      </c>
      <c r="H1407" s="616" t="s">
        <v>39</v>
      </c>
      <c r="I1407" s="1666" t="s">
        <v>25</v>
      </c>
      <c r="J1407" s="1667"/>
    </row>
    <row r="1408" spans="1:14" s="9" customFormat="1" ht="15" customHeight="1">
      <c r="A1408" s="1697"/>
      <c r="B1408" s="1699"/>
      <c r="C1408" s="1470"/>
      <c r="D1408" s="621" t="s">
        <v>354</v>
      </c>
      <c r="E1408" s="622" t="s">
        <v>355</v>
      </c>
      <c r="F1408" s="618" t="s">
        <v>356</v>
      </c>
      <c r="G1408" s="618" t="s">
        <v>357</v>
      </c>
      <c r="H1408" s="623" t="s">
        <v>358</v>
      </c>
      <c r="I1408" s="1668" t="s">
        <v>361</v>
      </c>
      <c r="J1408" s="1669"/>
    </row>
    <row r="1409" spans="1:11" s="9" customFormat="1" ht="15" customHeight="1" thickBot="1">
      <c r="A1409" s="1646" t="s">
        <v>1649</v>
      </c>
      <c r="B1409" s="1694" t="s">
        <v>1258</v>
      </c>
      <c r="C1409" s="359"/>
      <c r="D1409" s="357" t="s">
        <v>359</v>
      </c>
      <c r="G1409" s="438"/>
      <c r="H1409" s="438"/>
      <c r="I1409" s="438"/>
      <c r="J1409" s="439"/>
    </row>
    <row r="1410" spans="1:11" s="9" customFormat="1" ht="15" customHeight="1" thickTop="1">
      <c r="A1410" s="1647"/>
      <c r="B1410" s="1496"/>
      <c r="C1410" s="138"/>
      <c r="D1410" s="1462" t="s">
        <v>854</v>
      </c>
      <c r="E1410" s="1463"/>
      <c r="F1410" s="1463"/>
      <c r="G1410" s="1652"/>
      <c r="H1410" s="369" t="s">
        <v>255</v>
      </c>
      <c r="I1410" s="604"/>
      <c r="J1410" s="605"/>
      <c r="K1410" s="624"/>
    </row>
    <row r="1411" spans="1:11" s="9" customFormat="1" ht="15" customHeight="1">
      <c r="A1411" s="1647"/>
      <c r="B1411" s="1496"/>
      <c r="C1411" s="138"/>
      <c r="D1411" s="1462" t="s">
        <v>855</v>
      </c>
      <c r="E1411" s="1463"/>
      <c r="F1411" s="1463"/>
      <c r="G1411" s="1652"/>
      <c r="H1411" s="364" t="s">
        <v>1035</v>
      </c>
      <c r="I1411" s="403"/>
      <c r="J1411" s="482"/>
      <c r="K1411" s="624"/>
    </row>
    <row r="1412" spans="1:11" s="9" customFormat="1" ht="15" customHeight="1">
      <c r="A1412" s="625" t="s">
        <v>180</v>
      </c>
      <c r="B1412" s="358"/>
      <c r="C1412" s="138"/>
      <c r="D1412" s="1462" t="s">
        <v>856</v>
      </c>
      <c r="E1412" s="1463"/>
      <c r="F1412" s="1463"/>
      <c r="G1412" s="1652"/>
      <c r="H1412" s="364" t="s">
        <v>616</v>
      </c>
      <c r="I1412" s="403"/>
      <c r="J1412" s="482"/>
      <c r="K1412" s="624"/>
    </row>
    <row r="1413" spans="1:11" s="9" customFormat="1" ht="15" customHeight="1">
      <c r="A1413" s="625"/>
      <c r="B1413" s="378"/>
      <c r="C1413" s="138"/>
      <c r="D1413" s="1462" t="s">
        <v>857</v>
      </c>
      <c r="E1413" s="1463"/>
      <c r="F1413" s="1463"/>
      <c r="G1413" s="1652"/>
      <c r="H1413" s="364" t="s">
        <v>617</v>
      </c>
      <c r="I1413" s="403"/>
      <c r="J1413" s="482"/>
      <c r="K1413" s="624"/>
    </row>
    <row r="1414" spans="1:11" s="9" customFormat="1" ht="15" customHeight="1">
      <c r="A1414" s="625"/>
      <c r="B1414" s="378"/>
      <c r="C1414" s="138"/>
      <c r="D1414" s="1462" t="s">
        <v>858</v>
      </c>
      <c r="E1414" s="1463"/>
      <c r="F1414" s="1463"/>
      <c r="G1414" s="1652"/>
      <c r="H1414" s="364" t="s">
        <v>618</v>
      </c>
      <c r="I1414" s="403"/>
      <c r="J1414" s="482"/>
    </row>
    <row r="1415" spans="1:11" s="9" customFormat="1" ht="15" customHeight="1">
      <c r="A1415" s="625"/>
      <c r="B1415" s="378"/>
      <c r="C1415" s="138"/>
      <c r="D1415" s="1462" t="s">
        <v>615</v>
      </c>
      <c r="E1415" s="1463"/>
      <c r="F1415" s="1463"/>
      <c r="G1415" s="1652"/>
      <c r="H1415" s="364" t="s">
        <v>619</v>
      </c>
      <c r="I1415" s="403"/>
      <c r="J1415" s="482"/>
    </row>
    <row r="1416" spans="1:11" s="9" customFormat="1" ht="15" customHeight="1" thickBot="1">
      <c r="A1416" s="625"/>
      <c r="B1416" s="379"/>
      <c r="C1416" s="138"/>
      <c r="D1416" s="1504" t="s">
        <v>1076</v>
      </c>
      <c r="E1416" s="1505"/>
      <c r="F1416" s="1505"/>
      <c r="G1416" s="1693"/>
      <c r="H1416" s="373" t="s">
        <v>620</v>
      </c>
      <c r="I1416" s="606"/>
      <c r="J1416" s="585"/>
    </row>
    <row r="1417" spans="1:11" s="9" customFormat="1" ht="15" customHeight="1" thickTop="1">
      <c r="A1417" s="625"/>
      <c r="B1417" s="379"/>
      <c r="C1417" s="359"/>
      <c r="D1417" s="1692"/>
      <c r="E1417" s="1569"/>
      <c r="F1417" s="1569"/>
      <c r="G1417" s="1569"/>
      <c r="H1417" s="403"/>
      <c r="I1417" s="403"/>
      <c r="J1417" s="403"/>
      <c r="K1417" s="358"/>
    </row>
    <row r="1418" spans="1:11" s="9" customFormat="1" ht="15" customHeight="1">
      <c r="A1418" s="625"/>
      <c r="B1418" s="381" t="s">
        <v>49</v>
      </c>
      <c r="C1418" s="363" t="str">
        <f>IF(AND(C1419="",COUNTIF(C1410:C1416,"○")=0),"",COUNTIF(C1410:C1416,"○"))</f>
        <v/>
      </c>
      <c r="D1418" s="378"/>
      <c r="E1418" s="402"/>
      <c r="F1418" s="402"/>
      <c r="J1418" s="417"/>
    </row>
    <row r="1419" spans="1:11" s="9" customFormat="1" ht="15" customHeight="1">
      <c r="A1419" s="426"/>
      <c r="B1419" s="381" t="s">
        <v>50</v>
      </c>
      <c r="C1419" s="363" t="str">
        <f>IF(COUNTIF(C1410:C1416,"×")=0,"",COUNTIF(C1410:C1416,"×"))</f>
        <v/>
      </c>
      <c r="D1419" s="378"/>
      <c r="E1419" s="402"/>
      <c r="F1419" s="402"/>
      <c r="J1419" s="417"/>
    </row>
    <row r="1420" spans="1:11" s="9" customFormat="1" ht="15" customHeight="1">
      <c r="A1420" s="426"/>
      <c r="B1420" s="381" t="s">
        <v>51</v>
      </c>
      <c r="C1420" s="366"/>
      <c r="D1420" s="378"/>
      <c r="E1420" s="402"/>
      <c r="F1420" s="402"/>
      <c r="J1420" s="417"/>
    </row>
    <row r="1421" spans="1:11" s="9" customFormat="1" ht="15" customHeight="1">
      <c r="A1421" s="426"/>
      <c r="B1421" s="358"/>
      <c r="C1421" s="363"/>
      <c r="D1421" s="378"/>
      <c r="E1421" s="402"/>
      <c r="F1421" s="402"/>
      <c r="J1421" s="417"/>
    </row>
    <row r="1422" spans="1:11" s="9" customFormat="1" ht="15" customHeight="1">
      <c r="A1422" s="426"/>
      <c r="B1422" s="382" t="s">
        <v>52</v>
      </c>
      <c r="C1422" s="363" t="str">
        <f>C1418</f>
        <v/>
      </c>
      <c r="D1422" s="378"/>
      <c r="E1422" s="402"/>
      <c r="F1422" s="402"/>
      <c r="J1422" s="417"/>
    </row>
    <row r="1423" spans="1:11" s="9" customFormat="1" ht="15" customHeight="1">
      <c r="A1423" s="426"/>
      <c r="B1423" s="382" t="s">
        <v>53</v>
      </c>
      <c r="C1423" s="363" t="str">
        <f>IF(SUM(C1418:C1419)=0,"",SUM(C1418:C1419))</f>
        <v/>
      </c>
      <c r="D1423" s="378"/>
      <c r="E1423" s="402"/>
      <c r="F1423" s="402"/>
      <c r="J1423" s="417"/>
    </row>
    <row r="1424" spans="1:11" s="9" customFormat="1" ht="15" customHeight="1">
      <c r="A1424" s="426"/>
      <c r="B1424" s="382" t="s">
        <v>54</v>
      </c>
      <c r="C1424" s="371" t="str">
        <f>IF(ISERROR(C1422/C1423)=TRUE,"",ROUNDDOWN(C1422/C1423,2))</f>
        <v/>
      </c>
      <c r="D1424" s="626"/>
      <c r="E1424" s="627"/>
      <c r="F1424" s="627"/>
      <c r="J1424" s="417"/>
    </row>
    <row r="1425" spans="1:12" s="9" customFormat="1" ht="15" customHeight="1">
      <c r="A1425" s="426"/>
      <c r="B1425" s="382" t="s">
        <v>18</v>
      </c>
      <c r="C1425" s="372" t="str">
        <f>IF(C1424="","",IF(C1424&lt;=0.1,"d",IF(C1424&lt;=0.25,"c",IF(C1424&lt;=0.45,"b'",IF(C1424&lt;=0.65,"b",IF(C1424&lt;=0.8,"a'",IF(C1424&gt;0.8,"a","")))))))</f>
        <v/>
      </c>
      <c r="D1425" s="378"/>
      <c r="E1425" s="402"/>
      <c r="F1425" s="402"/>
      <c r="G1425" s="402"/>
      <c r="J1425" s="417"/>
    </row>
    <row r="1426" spans="1:12" s="9" customFormat="1" ht="15" customHeight="1" thickBot="1">
      <c r="A1426" s="455"/>
      <c r="B1426" s="456"/>
      <c r="C1426" s="458"/>
      <c r="D1426" s="376"/>
      <c r="E1426" s="377"/>
      <c r="F1426" s="377"/>
      <c r="G1426" s="377"/>
      <c r="H1426" s="377"/>
      <c r="I1426" s="377"/>
      <c r="J1426" s="458"/>
    </row>
    <row r="1427" spans="1:12" s="9" customFormat="1" ht="17.25">
      <c r="A1427" s="9" t="s">
        <v>1271</v>
      </c>
      <c r="D1427" s="1542" t="s">
        <v>1674</v>
      </c>
      <c r="E1427" s="1542"/>
      <c r="F1427" s="1542"/>
      <c r="G1427" s="1542"/>
      <c r="H1427" s="1542"/>
      <c r="I1427" s="628"/>
    </row>
    <row r="1428" spans="1:12" s="9" customFormat="1" ht="15" customHeight="1" thickBot="1">
      <c r="A1428" s="9" t="s">
        <v>1643</v>
      </c>
      <c r="J1428" s="443"/>
      <c r="L1428" s="443" t="s">
        <v>684</v>
      </c>
    </row>
    <row r="1429" spans="1:12" s="9" customFormat="1" ht="15" customHeight="1">
      <c r="A1429" s="614" t="s">
        <v>185</v>
      </c>
      <c r="B1429" s="573" t="s">
        <v>568</v>
      </c>
      <c r="C1429" s="1469" t="s">
        <v>42</v>
      </c>
      <c r="D1429" s="615" t="s">
        <v>67</v>
      </c>
      <c r="E1429" s="607" t="s">
        <v>351</v>
      </c>
      <c r="F1429" s="460" t="s">
        <v>352</v>
      </c>
      <c r="G1429" s="460" t="s">
        <v>353</v>
      </c>
      <c r="H1429" s="616" t="s">
        <v>39</v>
      </c>
      <c r="I1429" s="1604" t="s">
        <v>42</v>
      </c>
      <c r="J1429" s="385" t="s">
        <v>25</v>
      </c>
      <c r="K1429" s="1609" t="s">
        <v>42</v>
      </c>
      <c r="L1429" s="386" t="s">
        <v>73</v>
      </c>
    </row>
    <row r="1430" spans="1:12" ht="42.75" customHeight="1">
      <c r="A1430" s="1647" t="s">
        <v>569</v>
      </c>
      <c r="B1430" s="1694" t="s">
        <v>1259</v>
      </c>
      <c r="C1430" s="1470"/>
      <c r="D1430" s="1655" t="s">
        <v>570</v>
      </c>
      <c r="E1430" s="1656"/>
      <c r="F1430" s="1656"/>
      <c r="G1430" s="1656"/>
      <c r="H1430" s="1657"/>
      <c r="I1430" s="1605"/>
      <c r="J1430" s="235"/>
      <c r="K1430" s="1610"/>
      <c r="L1430" s="248"/>
    </row>
    <row r="1431" spans="1:12" ht="15" customHeight="1">
      <c r="A1431" s="1647"/>
      <c r="B1431" s="1496"/>
      <c r="C1431" s="167"/>
      <c r="D1431" s="469" t="s">
        <v>359</v>
      </c>
      <c r="I1431" s="165"/>
      <c r="K1431" s="165"/>
      <c r="L1431" s="136"/>
    </row>
    <row r="1432" spans="1:12" ht="15" customHeight="1">
      <c r="A1432" s="514"/>
      <c r="B1432" s="1496"/>
      <c r="C1432" s="138"/>
      <c r="D1432" s="1460" t="s">
        <v>1499</v>
      </c>
      <c r="E1432" s="1461"/>
      <c r="F1432" s="1461"/>
      <c r="G1432" s="1461"/>
      <c r="H1432" s="1487"/>
      <c r="I1432" s="139"/>
      <c r="J1432" s="1464" t="s">
        <v>621</v>
      </c>
      <c r="K1432" s="139"/>
      <c r="L1432" s="1465" t="s">
        <v>571</v>
      </c>
    </row>
    <row r="1433" spans="1:12" ht="15" customHeight="1">
      <c r="A1433" s="232"/>
      <c r="B1433" s="220"/>
      <c r="C1433" s="138"/>
      <c r="D1433" s="1462" t="s">
        <v>853</v>
      </c>
      <c r="E1433" s="1463"/>
      <c r="F1433" s="1463"/>
      <c r="G1433" s="1463"/>
      <c r="H1433" s="1484"/>
      <c r="I1433" s="196"/>
      <c r="J1433" s="1464"/>
      <c r="K1433" s="196"/>
      <c r="L1433" s="1465"/>
    </row>
    <row r="1434" spans="1:12" ht="15" customHeight="1">
      <c r="A1434" s="130"/>
      <c r="B1434" s="131"/>
      <c r="C1434" s="138"/>
      <c r="D1434" s="1462" t="s">
        <v>876</v>
      </c>
      <c r="E1434" s="1463"/>
      <c r="F1434" s="1463"/>
      <c r="G1434" s="1463"/>
      <c r="H1434" s="1484"/>
      <c r="I1434" s="196"/>
      <c r="J1434" s="1464"/>
      <c r="K1434" s="196"/>
      <c r="L1434" s="1465"/>
    </row>
    <row r="1435" spans="1:12" ht="15" customHeight="1">
      <c r="A1435" s="130"/>
      <c r="B1435" s="131"/>
      <c r="C1435" s="138"/>
      <c r="D1435" s="1462" t="s">
        <v>1500</v>
      </c>
      <c r="E1435" s="1463"/>
      <c r="F1435" s="1463"/>
      <c r="G1435" s="1463"/>
      <c r="H1435" s="1484"/>
      <c r="I1435" s="192"/>
      <c r="J1435" s="1464"/>
      <c r="K1435" s="196"/>
      <c r="L1435" s="1465"/>
    </row>
    <row r="1436" spans="1:12" ht="15" customHeight="1">
      <c r="A1436" s="130"/>
      <c r="B1436" s="131"/>
      <c r="C1436" s="138"/>
      <c r="D1436" s="1462" t="s">
        <v>877</v>
      </c>
      <c r="E1436" s="1463"/>
      <c r="F1436" s="1463"/>
      <c r="G1436" s="1463"/>
      <c r="H1436" s="1484"/>
      <c r="I1436" s="134"/>
      <c r="J1436" s="1464"/>
      <c r="K1436" s="134"/>
      <c r="L1436" s="1465"/>
    </row>
    <row r="1437" spans="1:12" ht="15" customHeight="1">
      <c r="A1437" s="130"/>
      <c r="B1437" s="131"/>
      <c r="C1437" s="138"/>
      <c r="D1437" s="1462" t="s">
        <v>878</v>
      </c>
      <c r="E1437" s="1463"/>
      <c r="F1437" s="1463"/>
      <c r="G1437" s="1463"/>
      <c r="H1437" s="1484"/>
      <c r="I1437" s="280"/>
      <c r="J1437" s="306"/>
      <c r="K1437" s="134"/>
      <c r="L1437" s="496"/>
    </row>
    <row r="1438" spans="1:12" ht="15" customHeight="1">
      <c r="A1438" s="130"/>
      <c r="B1438" s="131"/>
      <c r="C1438" s="138"/>
      <c r="D1438" s="1462" t="s">
        <v>879</v>
      </c>
      <c r="E1438" s="1463"/>
      <c r="F1438" s="1463"/>
      <c r="G1438" s="1463"/>
      <c r="H1438" s="1484"/>
      <c r="I1438" s="192"/>
      <c r="J1438" s="504"/>
      <c r="K1438" s="134"/>
      <c r="L1438" s="496"/>
    </row>
    <row r="1439" spans="1:12" ht="15" customHeight="1" thickBot="1">
      <c r="A1439" s="130"/>
      <c r="B1439" s="131"/>
      <c r="C1439" s="138"/>
      <c r="D1439" s="1462" t="s">
        <v>880</v>
      </c>
      <c r="E1439" s="1463"/>
      <c r="F1439" s="1463"/>
      <c r="G1439" s="1463"/>
      <c r="H1439" s="1484"/>
      <c r="I1439" s="280"/>
      <c r="J1439" s="306"/>
      <c r="K1439" s="134"/>
      <c r="L1439" s="496"/>
    </row>
    <row r="1440" spans="1:12" ht="15" customHeight="1" thickTop="1">
      <c r="A1440" s="130"/>
      <c r="B1440" s="131"/>
      <c r="C1440" s="138"/>
      <c r="D1440" s="1635" t="s">
        <v>743</v>
      </c>
      <c r="E1440" s="1636"/>
      <c r="F1440" s="1636"/>
      <c r="G1440" s="1636"/>
      <c r="H1440" s="1637"/>
      <c r="I1440" s="1613" t="s">
        <v>584</v>
      </c>
      <c r="J1440" s="1615"/>
      <c r="K1440" s="134"/>
      <c r="L1440" s="136"/>
    </row>
    <row r="1441" spans="1:12" ht="15" customHeight="1">
      <c r="A1441" s="130"/>
      <c r="B1441" s="131"/>
      <c r="C1441" s="167"/>
      <c r="D1441" s="305"/>
      <c r="E1441" s="306"/>
      <c r="F1441" s="306"/>
      <c r="G1441" s="306"/>
      <c r="H1441" s="497"/>
      <c r="I1441" s="575"/>
      <c r="J1441" s="148" t="s">
        <v>585</v>
      </c>
      <c r="K1441" s="134"/>
      <c r="L1441" s="136"/>
    </row>
    <row r="1442" spans="1:12" ht="15" customHeight="1">
      <c r="A1442" s="130"/>
      <c r="B1442" s="131"/>
      <c r="C1442" s="167"/>
      <c r="D1442" s="305"/>
      <c r="E1442" s="306"/>
      <c r="F1442" s="306"/>
      <c r="G1442" s="306"/>
      <c r="H1442" s="497"/>
      <c r="I1442" s="251"/>
      <c r="J1442" s="148" t="s">
        <v>587</v>
      </c>
      <c r="K1442" s="134"/>
      <c r="L1442" s="136"/>
    </row>
    <row r="1443" spans="1:12" ht="15" customHeight="1">
      <c r="A1443" s="130"/>
      <c r="B1443" s="131"/>
      <c r="C1443" s="167"/>
      <c r="D1443" s="295"/>
      <c r="E1443" s="523"/>
      <c r="F1443" s="523"/>
      <c r="G1443" s="523"/>
      <c r="H1443" s="523"/>
      <c r="I1443" s="251"/>
      <c r="J1443" s="148" t="s">
        <v>589</v>
      </c>
      <c r="K1443" s="134"/>
      <c r="L1443" s="136"/>
    </row>
    <row r="1444" spans="1:12" ht="15" customHeight="1" thickBot="1">
      <c r="A1444" s="130"/>
      <c r="B1444" s="133"/>
      <c r="C1444" s="167"/>
      <c r="D1444" s="305"/>
      <c r="E1444" s="306"/>
      <c r="F1444" s="306"/>
      <c r="G1444" s="306"/>
      <c r="H1444" s="497"/>
      <c r="I1444" s="252"/>
      <c r="J1444" s="149" t="s">
        <v>591</v>
      </c>
      <c r="K1444" s="134"/>
      <c r="L1444" s="136"/>
    </row>
    <row r="1445" spans="1:12" ht="15" customHeight="1" thickTop="1">
      <c r="A1445" s="130"/>
      <c r="B1445" s="133"/>
      <c r="C1445" s="167"/>
      <c r="D1445" s="289"/>
      <c r="E1445" s="290"/>
      <c r="F1445" s="290"/>
      <c r="G1445" s="290"/>
      <c r="H1445" s="291"/>
      <c r="I1445" s="134"/>
      <c r="K1445" s="134"/>
      <c r="L1445" s="136"/>
    </row>
    <row r="1446" spans="1:12" ht="15" customHeight="1">
      <c r="A1446" s="130"/>
      <c r="B1446" s="381" t="s">
        <v>49</v>
      </c>
      <c r="C1446" s="168" t="str">
        <f>IF(AND(C1447="",COUNTIF(C1432:C1440,"○")=0),"",COUNTIF(C1432:C1440,"○"))</f>
        <v/>
      </c>
      <c r="D1446" s="173"/>
      <c r="E1446" s="173"/>
      <c r="F1446" s="173"/>
      <c r="G1446" s="173"/>
      <c r="H1446" s="173"/>
      <c r="I1446" s="134"/>
      <c r="K1446" s="134"/>
      <c r="L1446" s="136"/>
    </row>
    <row r="1447" spans="1:12" ht="15" customHeight="1">
      <c r="A1447" s="130"/>
      <c r="B1447" s="381" t="s">
        <v>50</v>
      </c>
      <c r="C1447" s="168" t="str">
        <f>IF(COUNTIF(C1432:C1440,"×")=0,"",COUNTIF(C1432:C1440,"×"))</f>
        <v/>
      </c>
      <c r="D1447" s="173"/>
      <c r="E1447" s="173"/>
      <c r="F1447" s="173"/>
      <c r="G1447" s="173"/>
      <c r="H1447" s="173"/>
      <c r="I1447" s="134"/>
      <c r="K1447" s="134"/>
      <c r="L1447" s="136"/>
    </row>
    <row r="1448" spans="1:12" ht="15" customHeight="1">
      <c r="A1448" s="130"/>
      <c r="B1448" s="381" t="s">
        <v>51</v>
      </c>
      <c r="C1448" s="236"/>
      <c r="D1448" s="221"/>
      <c r="E1448" s="173"/>
      <c r="F1448" s="173"/>
      <c r="I1448" s="134"/>
      <c r="K1448" s="134"/>
      <c r="L1448" s="136"/>
    </row>
    <row r="1449" spans="1:12" ht="15" customHeight="1" thickBot="1">
      <c r="A1449" s="130"/>
      <c r="B1449" s="133"/>
      <c r="C1449" s="168"/>
      <c r="F1449" s="173"/>
      <c r="G1449" s="154"/>
      <c r="I1449" s="134"/>
      <c r="K1449" s="134"/>
      <c r="L1449" s="136"/>
    </row>
    <row r="1450" spans="1:12" ht="15" customHeight="1" thickTop="1">
      <c r="A1450" s="130"/>
      <c r="B1450" s="187" t="s">
        <v>52</v>
      </c>
      <c r="C1450" s="145" t="str">
        <f>C1446</f>
        <v/>
      </c>
      <c r="D1450" s="369" t="s">
        <v>1111</v>
      </c>
      <c r="E1450" s="370"/>
      <c r="F1450" s="370"/>
      <c r="G1450" s="543"/>
      <c r="I1450" s="134"/>
      <c r="K1450" s="134"/>
      <c r="L1450" s="136"/>
    </row>
    <row r="1451" spans="1:12" ht="15" customHeight="1">
      <c r="A1451" s="130"/>
      <c r="B1451" s="187" t="s">
        <v>53</v>
      </c>
      <c r="C1451" s="145" t="str">
        <f>IF(SUM(C1446:C1447)=0,"",SUM(C1446:C1447))</f>
        <v/>
      </c>
      <c r="D1451" s="364" t="s">
        <v>1118</v>
      </c>
      <c r="E1451" s="9"/>
      <c r="F1451" s="9"/>
      <c r="G1451" s="543"/>
      <c r="I1451" s="134"/>
      <c r="K1451" s="134"/>
      <c r="L1451" s="136"/>
    </row>
    <row r="1452" spans="1:12" ht="15" customHeight="1">
      <c r="A1452" s="130"/>
      <c r="B1452" s="187" t="s">
        <v>54</v>
      </c>
      <c r="C1452" s="152" t="str">
        <f>IF(ISERROR(C1450/C1451)=TRUE,"",ROUNDDOWN(C1450/C1451,2))</f>
        <v/>
      </c>
      <c r="D1452" s="364" t="s">
        <v>1108</v>
      </c>
      <c r="E1452" s="9"/>
      <c r="F1452" s="9"/>
      <c r="G1452" s="148"/>
      <c r="I1452" s="134"/>
      <c r="K1452" s="134"/>
      <c r="L1452" s="136"/>
    </row>
    <row r="1453" spans="1:12" ht="15" customHeight="1" thickBot="1">
      <c r="A1453" s="130"/>
      <c r="B1453" s="187"/>
      <c r="C1453" s="247" t="str">
        <f>IF(C1452="","",IF(C1451&lt;=2,"c",IF(C1452&lt;0.6,"c",IF(C1452&lt;0.75,"b",IF(C1452&lt;0.9,"a'",IF(C1452&gt;=0.9,"a",""))))))</f>
        <v/>
      </c>
      <c r="D1453" s="373" t="s">
        <v>1119</v>
      </c>
      <c r="E1453" s="374"/>
      <c r="F1453" s="374"/>
      <c r="G1453" s="149"/>
      <c r="I1453" s="134"/>
      <c r="K1453" s="134"/>
      <c r="L1453" s="136"/>
    </row>
    <row r="1454" spans="1:12" ht="15" customHeight="1" thickTop="1">
      <c r="A1454" s="130"/>
      <c r="B1454" s="187"/>
      <c r="C1454" s="243"/>
      <c r="D1454" s="501"/>
      <c r="E1454" s="501"/>
      <c r="F1454" s="501"/>
      <c r="G1454" s="501"/>
      <c r="I1454" s="134"/>
      <c r="K1454" s="134"/>
      <c r="L1454" s="136"/>
    </row>
    <row r="1455" spans="1:12" ht="15" customHeight="1">
      <c r="A1455" s="130"/>
      <c r="B1455" s="144" t="s">
        <v>18</v>
      </c>
      <c r="C1455" s="244" t="str">
        <f>IF(OR(K1432="○"),"e",IF(OR(I1432="○"),"d",N1457))</f>
        <v/>
      </c>
      <c r="D1455" s="501" t="s">
        <v>609</v>
      </c>
      <c r="E1455" s="173"/>
      <c r="F1455" s="173"/>
      <c r="I1455" s="134"/>
      <c r="K1455" s="134"/>
      <c r="L1455" s="136"/>
    </row>
    <row r="1456" spans="1:12" ht="15" customHeight="1" thickBot="1">
      <c r="A1456" s="170"/>
      <c r="B1456" s="171"/>
      <c r="C1456" s="161"/>
      <c r="D1456" s="157"/>
      <c r="E1456" s="158"/>
      <c r="F1456" s="158"/>
      <c r="G1456" s="158"/>
      <c r="H1456" s="158"/>
      <c r="I1456" s="159"/>
      <c r="J1456" s="158"/>
      <c r="K1456" s="159"/>
      <c r="L1456" s="161"/>
    </row>
    <row r="1457" spans="1:14" ht="15" customHeight="1">
      <c r="A1457" s="219"/>
      <c r="N1457" s="525" t="str">
        <f>IF(AND(I1441="○",C1451&lt;=2),"c",IF(AND(I1442="○",C1451&lt;=2),"c",IF(AND(I1443="○",C1451&lt;=2),"c",IF(AND(I1444="○",C1451&lt;=2),"c",IF(AND(I1441="○",C1453="a"),"a",IF(AND(I1442="○",C1453="a"),"a'",IF(AND(I1443="○",C1453="a"),"b",IF(AND(I1444="○",C1453="a"),"b",IF(AND(I1441="○",C1453="a'"),"a'",IF(AND(I1442="○",C1453="a'"),"b",IF(AND(I1443="○",C1453="a'"),"b'",IF(AND(I1444="○",C1453="a'"),"b'",IF(AND(I1441="○",C1453="b"),"b",IF(AND(I1442="○",C1453="b"),"b'",IF(AND(I1443="○",C1453="b"),"c",IF(AND(I1444="○",C1453="b"),"c",IF(AND(I1441="○",C1453="c"),"b'",IF(AND(I1442="○",C1453="c"),"c",IF(AND(I1443="○",C1453="c"),"c",IF(AND(I1444="○",C1453="c"),"c",""))))))))))))))))))))</f>
        <v/>
      </c>
    </row>
    <row r="1458" spans="1:14" ht="15" customHeight="1" thickBot="1">
      <c r="A1458" s="9" t="s">
        <v>1643</v>
      </c>
    </row>
    <row r="1459" spans="1:14" ht="15" customHeight="1">
      <c r="A1459" s="1696" t="s">
        <v>1647</v>
      </c>
      <c r="B1459" s="1698" t="s">
        <v>568</v>
      </c>
      <c r="C1459" s="1469" t="s">
        <v>42</v>
      </c>
      <c r="D1459" s="615" t="s">
        <v>67</v>
      </c>
      <c r="E1459" s="607" t="s">
        <v>351</v>
      </c>
      <c r="F1459" s="460" t="s">
        <v>70</v>
      </c>
      <c r="G1459" s="460" t="s">
        <v>353</v>
      </c>
      <c r="H1459" s="616" t="s">
        <v>39</v>
      </c>
      <c r="I1459" s="1666" t="s">
        <v>25</v>
      </c>
      <c r="J1459" s="1667"/>
    </row>
    <row r="1460" spans="1:14" ht="15" customHeight="1">
      <c r="A1460" s="1697"/>
      <c r="B1460" s="1699"/>
      <c r="C1460" s="1470"/>
      <c r="D1460" s="621" t="s">
        <v>354</v>
      </c>
      <c r="E1460" s="622" t="s">
        <v>355</v>
      </c>
      <c r="F1460" s="618" t="s">
        <v>356</v>
      </c>
      <c r="G1460" s="618" t="s">
        <v>357</v>
      </c>
      <c r="H1460" s="623" t="s">
        <v>358</v>
      </c>
      <c r="I1460" s="1668" t="s">
        <v>361</v>
      </c>
      <c r="J1460" s="1669"/>
    </row>
    <row r="1461" spans="1:14" ht="15" customHeight="1" thickBot="1">
      <c r="A1461" s="1646" t="s">
        <v>1648</v>
      </c>
      <c r="B1461" s="1694" t="s">
        <v>1259</v>
      </c>
      <c r="C1461" s="167"/>
      <c r="D1461" s="357" t="s">
        <v>359</v>
      </c>
      <c r="E1461" s="9"/>
      <c r="F1461" s="9"/>
      <c r="G1461" s="438"/>
      <c r="H1461" s="182"/>
      <c r="I1461" s="182"/>
      <c r="J1461" s="166"/>
    </row>
    <row r="1462" spans="1:14" ht="15" customHeight="1" thickTop="1">
      <c r="A1462" s="1647"/>
      <c r="B1462" s="1496"/>
      <c r="C1462" s="138"/>
      <c r="D1462" s="1462" t="s">
        <v>881</v>
      </c>
      <c r="E1462" s="1463"/>
      <c r="F1462" s="1463"/>
      <c r="G1462" s="1652"/>
      <c r="H1462" s="369" t="s">
        <v>255</v>
      </c>
      <c r="I1462" s="499"/>
      <c r="J1462" s="500"/>
      <c r="K1462" s="205"/>
    </row>
    <row r="1463" spans="1:14" ht="15" customHeight="1">
      <c r="A1463" s="1647"/>
      <c r="B1463" s="1496"/>
      <c r="C1463" s="138"/>
      <c r="D1463" s="1462" t="s">
        <v>882</v>
      </c>
      <c r="E1463" s="1463"/>
      <c r="F1463" s="1463"/>
      <c r="G1463" s="1652"/>
      <c r="H1463" s="364" t="s">
        <v>1035</v>
      </c>
      <c r="I1463" s="501"/>
      <c r="J1463" s="509"/>
      <c r="K1463" s="205"/>
    </row>
    <row r="1464" spans="1:14" ht="15" customHeight="1">
      <c r="A1464" s="514" t="s">
        <v>180</v>
      </c>
      <c r="B1464" s="133"/>
      <c r="C1464" s="138"/>
      <c r="D1464" s="1462" t="s">
        <v>883</v>
      </c>
      <c r="E1464" s="1463"/>
      <c r="F1464" s="1463"/>
      <c r="G1464" s="1652"/>
      <c r="H1464" s="364" t="s">
        <v>616</v>
      </c>
      <c r="I1464" s="501"/>
      <c r="J1464" s="509"/>
      <c r="K1464" s="205"/>
    </row>
    <row r="1465" spans="1:14" ht="15" customHeight="1">
      <c r="A1465" s="514"/>
      <c r="B1465" s="221"/>
      <c r="C1465" s="138"/>
      <c r="D1465" s="1462" t="s">
        <v>884</v>
      </c>
      <c r="E1465" s="1463"/>
      <c r="F1465" s="1463"/>
      <c r="G1465" s="1652"/>
      <c r="H1465" s="364" t="s">
        <v>617</v>
      </c>
      <c r="I1465" s="501"/>
      <c r="J1465" s="509"/>
      <c r="K1465" s="205"/>
    </row>
    <row r="1466" spans="1:14" ht="15" customHeight="1">
      <c r="A1466" s="514"/>
      <c r="B1466" s="221"/>
      <c r="C1466" s="138"/>
      <c r="D1466" s="1462" t="s">
        <v>629</v>
      </c>
      <c r="E1466" s="1463"/>
      <c r="F1466" s="1463"/>
      <c r="G1466" s="1652"/>
      <c r="H1466" s="364" t="s">
        <v>618</v>
      </c>
      <c r="I1466" s="501"/>
      <c r="J1466" s="509"/>
    </row>
    <row r="1467" spans="1:14" ht="15" customHeight="1">
      <c r="A1467" s="514"/>
      <c r="B1467" s="221"/>
      <c r="C1467" s="138"/>
      <c r="D1467" s="1504" t="s">
        <v>1090</v>
      </c>
      <c r="E1467" s="1505"/>
      <c r="F1467" s="1505"/>
      <c r="G1467" s="1693"/>
      <c r="H1467" s="364" t="s">
        <v>619</v>
      </c>
      <c r="I1467" s="501"/>
      <c r="J1467" s="509"/>
    </row>
    <row r="1468" spans="1:14" ht="15" customHeight="1" thickBot="1">
      <c r="A1468" s="514"/>
      <c r="B1468" s="186"/>
      <c r="C1468" s="363"/>
      <c r="D1468" s="1658"/>
      <c r="E1468" s="1659"/>
      <c r="F1468" s="306"/>
      <c r="G1468" s="504"/>
      <c r="H1468" s="373" t="s">
        <v>620</v>
      </c>
      <c r="I1468" s="510"/>
      <c r="J1468" s="511"/>
    </row>
    <row r="1469" spans="1:14" ht="15" customHeight="1" thickTop="1">
      <c r="A1469" s="514"/>
      <c r="B1469" s="186"/>
      <c r="C1469" s="194"/>
      <c r="D1469" s="305"/>
      <c r="E1469" s="306"/>
      <c r="F1469" s="306"/>
      <c r="G1469" s="504"/>
      <c r="H1469" s="501"/>
      <c r="I1469" s="501"/>
      <c r="J1469" s="501"/>
      <c r="K1469" s="133"/>
    </row>
    <row r="1470" spans="1:14" ht="15" customHeight="1">
      <c r="A1470" s="514"/>
      <c r="B1470" s="381" t="s">
        <v>49</v>
      </c>
      <c r="C1470" s="363" t="str">
        <f>IF(AND(C1471="",COUNTIF(C1462:C1467,"○")=0),"",COUNTIF(C1462:C1467,"○"))</f>
        <v/>
      </c>
      <c r="D1470" s="221"/>
      <c r="E1470" s="173"/>
      <c r="F1470" s="173"/>
      <c r="J1470" s="136"/>
    </row>
    <row r="1471" spans="1:14" ht="15" customHeight="1">
      <c r="A1471" s="130"/>
      <c r="B1471" s="381" t="s">
        <v>50</v>
      </c>
      <c r="C1471" s="363" t="str">
        <f>IF(COUNTIF(C1462:C1467,"×")=0,"",COUNTIF(C1462:C1467,"×"))</f>
        <v/>
      </c>
      <c r="D1471" s="221"/>
      <c r="E1471" s="173"/>
      <c r="F1471" s="173"/>
      <c r="J1471" s="136"/>
    </row>
    <row r="1472" spans="1:14" ht="15" customHeight="1">
      <c r="A1472" s="130"/>
      <c r="B1472" s="381" t="s">
        <v>51</v>
      </c>
      <c r="C1472" s="366"/>
      <c r="D1472" s="221"/>
      <c r="E1472" s="173"/>
      <c r="F1472" s="173"/>
      <c r="J1472" s="136"/>
    </row>
    <row r="1473" spans="1:12" ht="15" customHeight="1">
      <c r="A1473" s="130"/>
      <c r="B1473" s="358"/>
      <c r="C1473" s="363"/>
      <c r="D1473" s="221"/>
      <c r="E1473" s="173"/>
      <c r="F1473" s="173"/>
      <c r="J1473" s="136"/>
    </row>
    <row r="1474" spans="1:12" ht="15" customHeight="1">
      <c r="A1474" s="130"/>
      <c r="B1474" s="382" t="s">
        <v>52</v>
      </c>
      <c r="C1474" s="363" t="str">
        <f>C1470</f>
        <v/>
      </c>
      <c r="D1474" s="221"/>
      <c r="E1474" s="173"/>
      <c r="F1474" s="173"/>
      <c r="J1474" s="136"/>
    </row>
    <row r="1475" spans="1:12" ht="15" customHeight="1">
      <c r="A1475" s="130"/>
      <c r="B1475" s="382" t="s">
        <v>53</v>
      </c>
      <c r="C1475" s="363" t="str">
        <f>IF(SUM(C1470:C1471)=0,"",SUM(C1470:C1471))</f>
        <v/>
      </c>
      <c r="D1475" s="221"/>
      <c r="E1475" s="173"/>
      <c r="F1475" s="173"/>
      <c r="J1475" s="136"/>
    </row>
    <row r="1476" spans="1:12" ht="15" customHeight="1">
      <c r="A1476" s="130"/>
      <c r="B1476" s="382" t="s">
        <v>54</v>
      </c>
      <c r="C1476" s="371" t="str">
        <f>IF(ISERROR(C1474/C1475)=TRUE,"",ROUNDDOWN(C1474/C1475,2))</f>
        <v/>
      </c>
      <c r="D1476" s="246"/>
      <c r="E1476" s="245"/>
      <c r="F1476" s="245"/>
      <c r="J1476" s="136"/>
    </row>
    <row r="1477" spans="1:12" ht="15" customHeight="1">
      <c r="A1477" s="130"/>
      <c r="B1477" s="382" t="s">
        <v>18</v>
      </c>
      <c r="C1477" s="372" t="str">
        <f>IF(C1476="","",IF(C1476&lt;=0.1,"d",IF(C1476&lt;=0.25,"c",IF(C1476&lt;=0.45,"b'",IF(C1476&lt;=0.65,"b",IF(C1476&lt;=0.8,"a'",IF(C1476&gt;0.8,"a","")))))))</f>
        <v/>
      </c>
      <c r="D1477" s="221"/>
      <c r="E1477" s="173"/>
      <c r="F1477" s="173"/>
      <c r="G1477" s="173"/>
      <c r="J1477" s="136"/>
    </row>
    <row r="1478" spans="1:12" ht="15" customHeight="1" thickBot="1">
      <c r="A1478" s="170"/>
      <c r="B1478" s="171"/>
      <c r="C1478" s="161"/>
      <c r="D1478" s="157"/>
      <c r="E1478" s="158"/>
      <c r="F1478" s="158"/>
      <c r="G1478" s="158"/>
      <c r="H1478" s="158"/>
      <c r="I1478" s="158"/>
      <c r="J1478" s="161"/>
    </row>
    <row r="1479" spans="1:12" ht="17.25">
      <c r="A1479" s="119" t="s">
        <v>1297</v>
      </c>
      <c r="D1479" s="1638" t="s">
        <v>1681</v>
      </c>
      <c r="E1479" s="1638"/>
      <c r="F1479" s="1638"/>
      <c r="G1479" s="1638"/>
      <c r="H1479" s="1638"/>
      <c r="I1479" s="512"/>
    </row>
    <row r="1480" spans="1:12" ht="14.25" thickBot="1">
      <c r="A1480" s="9" t="s">
        <v>1643</v>
      </c>
      <c r="J1480" s="174"/>
      <c r="L1480" s="443" t="s">
        <v>684</v>
      </c>
    </row>
    <row r="1481" spans="1:12">
      <c r="A1481" s="226" t="s">
        <v>185</v>
      </c>
      <c r="B1481" s="227" t="s">
        <v>568</v>
      </c>
      <c r="C1481" s="1469" t="s">
        <v>42</v>
      </c>
      <c r="D1481" s="517" t="s">
        <v>67</v>
      </c>
      <c r="E1481" s="518" t="s">
        <v>351</v>
      </c>
      <c r="F1481" s="519" t="s">
        <v>352</v>
      </c>
      <c r="G1481" s="519" t="s">
        <v>353</v>
      </c>
      <c r="H1481" s="520" t="s">
        <v>39</v>
      </c>
      <c r="I1481" s="1604" t="s">
        <v>42</v>
      </c>
      <c r="J1481" s="224" t="s">
        <v>25</v>
      </c>
      <c r="K1481" s="1609" t="s">
        <v>42</v>
      </c>
      <c r="L1481" s="225" t="s">
        <v>73</v>
      </c>
    </row>
    <row r="1482" spans="1:12" ht="42.75" customHeight="1">
      <c r="A1482" s="1647" t="s">
        <v>569</v>
      </c>
      <c r="B1482" s="1694" t="s">
        <v>1288</v>
      </c>
      <c r="C1482" s="1470"/>
      <c r="D1482" s="1655" t="s">
        <v>570</v>
      </c>
      <c r="E1482" s="1656"/>
      <c r="F1482" s="1656"/>
      <c r="G1482" s="1656"/>
      <c r="H1482" s="1657"/>
      <c r="I1482" s="1605"/>
      <c r="J1482" s="235"/>
      <c r="K1482" s="1610"/>
      <c r="L1482" s="248"/>
    </row>
    <row r="1483" spans="1:12">
      <c r="A1483" s="1647"/>
      <c r="B1483" s="1496"/>
      <c r="C1483" s="167"/>
      <c r="D1483" s="469" t="s">
        <v>359</v>
      </c>
      <c r="I1483" s="165"/>
      <c r="K1483" s="165"/>
      <c r="L1483" s="136"/>
    </row>
    <row r="1484" spans="1:12" ht="12.75" customHeight="1">
      <c r="A1484" s="514"/>
      <c r="B1484" s="1496"/>
      <c r="C1484" s="141"/>
      <c r="D1484" s="1460" t="s">
        <v>1289</v>
      </c>
      <c r="E1484" s="1461"/>
      <c r="F1484" s="1461"/>
      <c r="G1484" s="1461"/>
      <c r="H1484" s="1487"/>
      <c r="I1484" s="139"/>
      <c r="J1484" s="1464" t="s">
        <v>621</v>
      </c>
      <c r="K1484" s="139"/>
      <c r="L1484" s="1465" t="s">
        <v>571</v>
      </c>
    </row>
    <row r="1485" spans="1:12" ht="13.5" customHeight="1">
      <c r="A1485" s="232"/>
      <c r="B1485" s="220"/>
      <c r="C1485" s="141"/>
      <c r="D1485" s="1462" t="s">
        <v>1290</v>
      </c>
      <c r="E1485" s="1463"/>
      <c r="F1485" s="1463"/>
      <c r="G1485" s="1463"/>
      <c r="H1485" s="1484"/>
      <c r="I1485" s="196"/>
      <c r="J1485" s="1464"/>
      <c r="K1485" s="196"/>
      <c r="L1485" s="1465"/>
    </row>
    <row r="1486" spans="1:12">
      <c r="A1486" s="130"/>
      <c r="B1486" s="131"/>
      <c r="C1486" s="141"/>
      <c r="D1486" s="1462" t="s">
        <v>1291</v>
      </c>
      <c r="E1486" s="1463"/>
      <c r="F1486" s="1463"/>
      <c r="G1486" s="1463"/>
      <c r="H1486" s="1484"/>
      <c r="I1486" s="196"/>
      <c r="J1486" s="1464"/>
      <c r="K1486" s="196"/>
      <c r="L1486" s="1465"/>
    </row>
    <row r="1487" spans="1:12" ht="13.5" customHeight="1">
      <c r="A1487" s="130"/>
      <c r="B1487" s="131"/>
      <c r="C1487" s="141"/>
      <c r="D1487" s="1462" t="s">
        <v>1292</v>
      </c>
      <c r="E1487" s="1463"/>
      <c r="F1487" s="1463"/>
      <c r="G1487" s="1463"/>
      <c r="H1487" s="1484"/>
      <c r="I1487" s="192"/>
      <c r="J1487" s="1464"/>
      <c r="K1487" s="196"/>
      <c r="L1487" s="1465"/>
    </row>
    <row r="1488" spans="1:12">
      <c r="A1488" s="130"/>
      <c r="B1488" s="131"/>
      <c r="C1488" s="141"/>
      <c r="D1488" s="1462" t="s">
        <v>1293</v>
      </c>
      <c r="E1488" s="1463"/>
      <c r="F1488" s="1463"/>
      <c r="G1488" s="1463"/>
      <c r="H1488" s="1484"/>
      <c r="I1488" s="134"/>
      <c r="J1488" s="1464"/>
      <c r="K1488" s="134"/>
      <c r="L1488" s="1465"/>
    </row>
    <row r="1489" spans="1:12" ht="13.5" customHeight="1">
      <c r="A1489" s="130"/>
      <c r="B1489" s="131"/>
      <c r="C1489" s="141"/>
      <c r="D1489" s="1462" t="s">
        <v>1294</v>
      </c>
      <c r="E1489" s="1463"/>
      <c r="F1489" s="1463"/>
      <c r="G1489" s="1463"/>
      <c r="H1489" s="1484"/>
      <c r="I1489" s="280"/>
      <c r="J1489" s="306"/>
      <c r="K1489" s="134"/>
      <c r="L1489" s="496"/>
    </row>
    <row r="1490" spans="1:12">
      <c r="A1490" s="130"/>
      <c r="B1490" s="131"/>
      <c r="C1490" s="141"/>
      <c r="D1490" s="1462" t="s">
        <v>1295</v>
      </c>
      <c r="E1490" s="1463"/>
      <c r="F1490" s="1463"/>
      <c r="G1490" s="1463"/>
      <c r="H1490" s="1484"/>
      <c r="I1490" s="192"/>
      <c r="J1490" s="504"/>
      <c r="K1490" s="134"/>
      <c r="L1490" s="496"/>
    </row>
    <row r="1491" spans="1:12" ht="13.5" customHeight="1" thickBot="1">
      <c r="A1491" s="130"/>
      <c r="B1491" s="131"/>
      <c r="C1491" s="141"/>
      <c r="D1491" s="1462" t="s">
        <v>2024</v>
      </c>
      <c r="E1491" s="1463"/>
      <c r="F1491" s="1463"/>
      <c r="G1491" s="1463"/>
      <c r="H1491" s="1484"/>
      <c r="I1491" s="280"/>
      <c r="J1491" s="306"/>
      <c r="K1491" s="134"/>
      <c r="L1491" s="496"/>
    </row>
    <row r="1492" spans="1:12" ht="14.25" thickTop="1">
      <c r="A1492" s="130"/>
      <c r="B1492" s="131"/>
      <c r="C1492" s="141"/>
      <c r="D1492" s="1462" t="s">
        <v>1501</v>
      </c>
      <c r="E1492" s="1463"/>
      <c r="F1492" s="1463"/>
      <c r="G1492" s="1463"/>
      <c r="H1492" s="1652"/>
      <c r="I1492" s="1613" t="s">
        <v>584</v>
      </c>
      <c r="J1492" s="1615"/>
      <c r="K1492" s="134"/>
      <c r="L1492" s="136"/>
    </row>
    <row r="1493" spans="1:12" ht="13.5" customHeight="1">
      <c r="A1493" s="130"/>
      <c r="B1493" s="131"/>
      <c r="C1493" s="141"/>
      <c r="D1493" s="1462" t="s">
        <v>1296</v>
      </c>
      <c r="E1493" s="1463"/>
      <c r="F1493" s="1463"/>
      <c r="G1493" s="1463"/>
      <c r="H1493" s="1652"/>
      <c r="I1493" s="575"/>
      <c r="J1493" s="365" t="s">
        <v>585</v>
      </c>
      <c r="K1493" s="134"/>
      <c r="L1493" s="136"/>
    </row>
    <row r="1494" spans="1:12">
      <c r="A1494" s="130"/>
      <c r="B1494" s="131"/>
      <c r="C1494" s="141"/>
      <c r="D1494" s="1635" t="s">
        <v>567</v>
      </c>
      <c r="E1494" s="1636"/>
      <c r="F1494" s="1636"/>
      <c r="G1494" s="1636"/>
      <c r="H1494" s="1637"/>
      <c r="I1494" s="575"/>
      <c r="J1494" s="365" t="s">
        <v>587</v>
      </c>
      <c r="K1494" s="134"/>
      <c r="L1494" s="136"/>
    </row>
    <row r="1495" spans="1:12">
      <c r="A1495" s="130"/>
      <c r="B1495" s="131"/>
      <c r="C1495" s="167"/>
      <c r="D1495" s="295"/>
      <c r="E1495" s="523"/>
      <c r="F1495" s="523"/>
      <c r="G1495" s="523"/>
      <c r="H1495" s="523"/>
      <c r="I1495" s="575"/>
      <c r="J1495" s="365" t="s">
        <v>589</v>
      </c>
      <c r="K1495" s="134"/>
      <c r="L1495" s="136"/>
    </row>
    <row r="1496" spans="1:12" ht="13.5" customHeight="1" thickBot="1">
      <c r="A1496" s="130"/>
      <c r="B1496" s="133"/>
      <c r="C1496" s="167"/>
      <c r="D1496" s="305"/>
      <c r="E1496" s="306"/>
      <c r="F1496" s="306"/>
      <c r="G1496" s="306"/>
      <c r="H1496" s="497"/>
      <c r="I1496" s="577"/>
      <c r="J1496" s="367" t="s">
        <v>591</v>
      </c>
      <c r="K1496" s="134"/>
      <c r="L1496" s="136"/>
    </row>
    <row r="1497" spans="1:12" ht="14.25" thickTop="1">
      <c r="A1497" s="130"/>
      <c r="B1497" s="133"/>
      <c r="C1497" s="167"/>
      <c r="D1497" s="289"/>
      <c r="E1497" s="290"/>
      <c r="F1497" s="290"/>
      <c r="G1497" s="290"/>
      <c r="H1497" s="291"/>
      <c r="I1497" s="134"/>
      <c r="K1497" s="134"/>
      <c r="L1497" s="136"/>
    </row>
    <row r="1498" spans="1:12">
      <c r="A1498" s="130"/>
      <c r="B1498" s="184" t="s">
        <v>49</v>
      </c>
      <c r="C1498" s="168" t="str">
        <f>IF(AND(C1499="",COUNTIF(C1484:C1494,"○")=0),"",COUNTIF(C1484:C1494,"○"))</f>
        <v/>
      </c>
      <c r="D1498" s="173"/>
      <c r="E1498" s="173"/>
      <c r="F1498" s="173"/>
      <c r="G1498" s="173"/>
      <c r="H1498" s="173"/>
      <c r="I1498" s="134"/>
      <c r="K1498" s="134"/>
      <c r="L1498" s="136"/>
    </row>
    <row r="1499" spans="1:12">
      <c r="A1499" s="130"/>
      <c r="B1499" s="184" t="s">
        <v>50</v>
      </c>
      <c r="C1499" s="168" t="str">
        <f>IF(COUNTIF(C1484:C1494,"×")=0,"",COUNTIF(C1484:C1494,"×"))</f>
        <v/>
      </c>
      <c r="D1499" s="173"/>
      <c r="E1499" s="173"/>
      <c r="F1499" s="173"/>
      <c r="G1499" s="173"/>
      <c r="H1499" s="173"/>
      <c r="I1499" s="134"/>
      <c r="K1499" s="134"/>
      <c r="L1499" s="136"/>
    </row>
    <row r="1500" spans="1:12">
      <c r="A1500" s="130"/>
      <c r="B1500" s="184" t="s">
        <v>51</v>
      </c>
      <c r="C1500" s="236"/>
      <c r="D1500" s="221"/>
      <c r="E1500" s="173"/>
      <c r="F1500" s="173"/>
      <c r="I1500" s="134"/>
      <c r="K1500" s="134"/>
      <c r="L1500" s="136"/>
    </row>
    <row r="1501" spans="1:12" ht="14.25" thickBot="1">
      <c r="A1501" s="130"/>
      <c r="B1501" s="133"/>
      <c r="C1501" s="168"/>
      <c r="F1501" s="173"/>
      <c r="G1501" s="154"/>
      <c r="I1501" s="134"/>
      <c r="K1501" s="134"/>
      <c r="L1501" s="136"/>
    </row>
    <row r="1502" spans="1:12" ht="14.25" thickTop="1">
      <c r="A1502" s="130"/>
      <c r="B1502" s="187" t="s">
        <v>52</v>
      </c>
      <c r="C1502" s="145" t="str">
        <f>C1498</f>
        <v/>
      </c>
      <c r="D1502" s="369" t="s">
        <v>1111</v>
      </c>
      <c r="E1502" s="370"/>
      <c r="F1502" s="370"/>
      <c r="G1502" s="543"/>
      <c r="I1502" s="134"/>
      <c r="K1502" s="134"/>
      <c r="L1502" s="136"/>
    </row>
    <row r="1503" spans="1:12">
      <c r="A1503" s="130"/>
      <c r="B1503" s="187" t="s">
        <v>53</v>
      </c>
      <c r="C1503" s="145" t="str">
        <f>IF(SUM(C1498:C1499)=0,"",SUM(C1498:C1499))</f>
        <v/>
      </c>
      <c r="D1503" s="364" t="s">
        <v>1118</v>
      </c>
      <c r="E1503" s="9"/>
      <c r="F1503" s="9"/>
      <c r="G1503" s="543"/>
      <c r="I1503" s="134"/>
      <c r="K1503" s="134"/>
      <c r="L1503" s="136"/>
    </row>
    <row r="1504" spans="1:12">
      <c r="A1504" s="130"/>
      <c r="B1504" s="187" t="s">
        <v>54</v>
      </c>
      <c r="C1504" s="152" t="str">
        <f>IF(ISERROR(C1502/C1503)=TRUE,"",ROUNDDOWN(C1502/C1503,2))</f>
        <v/>
      </c>
      <c r="D1504" s="364" t="s">
        <v>1108</v>
      </c>
      <c r="E1504" s="9"/>
      <c r="F1504" s="9"/>
      <c r="G1504" s="148"/>
      <c r="I1504" s="134"/>
      <c r="K1504" s="134"/>
      <c r="L1504" s="136"/>
    </row>
    <row r="1505" spans="1:14" ht="14.25" thickBot="1">
      <c r="A1505" s="130"/>
      <c r="B1505" s="187"/>
      <c r="C1505" s="247" t="str">
        <f>IF(C1504="","",IF(C1503&lt;=2,"c",IF(C1504&lt;0.6,"c",IF(C1504&lt;0.75,"b",IF(C1504&lt;0.9,"a'",IF(C1504&gt;=0.9,"a",""))))))</f>
        <v/>
      </c>
      <c r="D1505" s="373" t="s">
        <v>1119</v>
      </c>
      <c r="E1505" s="374"/>
      <c r="F1505" s="374"/>
      <c r="G1505" s="149"/>
      <c r="I1505" s="134"/>
      <c r="K1505" s="134"/>
      <c r="L1505" s="136"/>
    </row>
    <row r="1506" spans="1:14" ht="14.25" thickTop="1">
      <c r="A1506" s="130"/>
      <c r="B1506" s="187"/>
      <c r="C1506" s="243"/>
      <c r="D1506" s="501"/>
      <c r="E1506" s="501"/>
      <c r="F1506" s="501"/>
      <c r="G1506" s="501"/>
      <c r="I1506" s="134"/>
      <c r="K1506" s="134"/>
      <c r="L1506" s="136"/>
    </row>
    <row r="1507" spans="1:14">
      <c r="A1507" s="130"/>
      <c r="B1507" s="144" t="s">
        <v>18</v>
      </c>
      <c r="C1507" s="244" t="str">
        <f>IF(OR(K1484="○"),"e",IF(OR(I1484="○"),"d",IF(OR(I1505="d"),"d",N1509)))</f>
        <v/>
      </c>
      <c r="D1507" s="501" t="s">
        <v>609</v>
      </c>
      <c r="E1507" s="173"/>
      <c r="F1507" s="173"/>
      <c r="I1507" s="134"/>
      <c r="K1507" s="134"/>
      <c r="L1507" s="136"/>
    </row>
    <row r="1508" spans="1:14" ht="14.25" thickBot="1">
      <c r="A1508" s="170"/>
      <c r="B1508" s="171"/>
      <c r="C1508" s="161"/>
      <c r="D1508" s="157"/>
      <c r="E1508" s="158"/>
      <c r="F1508" s="158"/>
      <c r="G1508" s="158"/>
      <c r="H1508" s="158"/>
      <c r="I1508" s="159"/>
      <c r="J1508" s="158"/>
      <c r="K1508" s="159"/>
      <c r="L1508" s="161"/>
    </row>
    <row r="1509" spans="1:14">
      <c r="A1509" s="219"/>
      <c r="N1509" s="525" t="str">
        <f>IF(AND(I1493="○",C1503&lt;=2),"c",IF(AND(I1494="○",C1503&lt;=2),"c",IF(AND(I1495="○",C1503&lt;=2),"c",IF(AND(I1496="○",C1503&lt;=2),"c",IF(AND(I1493="○",C1505="a"),"a",IF(AND(I1494="○",C1505="a"),"a'",IF(AND(I1495="○",C1505="a"),"b",IF(AND(I1496="○",C1505="a"),"b",IF(AND(I1493="○",C1505="a'"),"a'",IF(AND(I1494="○",C1505="a'"),"b",IF(AND(I1495="○",C1505="a'"),"b'",IF(AND(I1496="○",C1505="a'"),"b'",IF(AND(I1493="○",C1505="b"),"b",IF(AND(I1494="○",C1505="b"),"b'",IF(AND(I1495="○",C1505="b"),"c",IF(AND(I1496="○",C1505="b"),"c",IF(AND(I1493="○",C1505="c"),"b'",IF(AND(I1494="○",C1505="c"),"c",IF(AND(I1495="○",C1505="c"),"c",IF(AND(I1496="○",C1505="c"),"c",""))))))))))))))))))))</f>
        <v/>
      </c>
    </row>
    <row r="1510" spans="1:14" ht="14.25" thickBot="1">
      <c r="A1510" s="9" t="s">
        <v>1643</v>
      </c>
    </row>
    <row r="1511" spans="1:14">
      <c r="A1511" s="1696" t="s">
        <v>1647</v>
      </c>
      <c r="B1511" s="1698" t="s">
        <v>568</v>
      </c>
      <c r="C1511" s="1469" t="s">
        <v>42</v>
      </c>
      <c r="D1511" s="473" t="s">
        <v>67</v>
      </c>
      <c r="E1511" s="474" t="s">
        <v>351</v>
      </c>
      <c r="F1511" s="475" t="s">
        <v>70</v>
      </c>
      <c r="G1511" s="475" t="s">
        <v>353</v>
      </c>
      <c r="H1511" s="476" t="s">
        <v>39</v>
      </c>
      <c r="I1511" s="1629" t="s">
        <v>25</v>
      </c>
      <c r="J1511" s="1630"/>
    </row>
    <row r="1512" spans="1:14">
      <c r="A1512" s="1697"/>
      <c r="B1512" s="1699"/>
      <c r="C1512" s="1470"/>
      <c r="D1512" s="436" t="s">
        <v>354</v>
      </c>
      <c r="E1512" s="477" t="s">
        <v>355</v>
      </c>
      <c r="F1512" s="478" t="s">
        <v>356</v>
      </c>
      <c r="G1512" s="478" t="s">
        <v>357</v>
      </c>
      <c r="H1512" s="479" t="s">
        <v>358</v>
      </c>
      <c r="I1512" s="1627" t="s">
        <v>361</v>
      </c>
      <c r="J1512" s="1628"/>
    </row>
    <row r="1513" spans="1:14" ht="14.25" thickBot="1">
      <c r="A1513" s="1646" t="s">
        <v>569</v>
      </c>
      <c r="B1513" s="1694" t="s">
        <v>1288</v>
      </c>
      <c r="C1513" s="167"/>
      <c r="D1513" s="469" t="s">
        <v>359</v>
      </c>
      <c r="G1513" s="182"/>
      <c r="H1513" s="182"/>
      <c r="I1513" s="182"/>
      <c r="J1513" s="166"/>
    </row>
    <row r="1514" spans="1:14" ht="14.25" thickTop="1">
      <c r="A1514" s="1647"/>
      <c r="B1514" s="1496"/>
      <c r="C1514" s="138"/>
      <c r="D1514" s="1462" t="s">
        <v>1320</v>
      </c>
      <c r="E1514" s="1463"/>
      <c r="F1514" s="495"/>
      <c r="G1514" s="467"/>
      <c r="H1514" s="333" t="s">
        <v>255</v>
      </c>
      <c r="I1514" s="499"/>
      <c r="J1514" s="500"/>
      <c r="K1514" s="205"/>
    </row>
    <row r="1515" spans="1:14">
      <c r="A1515" s="1647"/>
      <c r="B1515" s="1496"/>
      <c r="C1515" s="138"/>
      <c r="D1515" s="1462" t="s">
        <v>1321</v>
      </c>
      <c r="E1515" s="1463"/>
      <c r="F1515" s="495"/>
      <c r="G1515" s="467"/>
      <c r="H1515" s="508" t="s">
        <v>1035</v>
      </c>
      <c r="I1515" s="501"/>
      <c r="J1515" s="509"/>
      <c r="K1515" s="205"/>
    </row>
    <row r="1516" spans="1:14">
      <c r="A1516" s="514" t="s">
        <v>180</v>
      </c>
      <c r="B1516" s="133"/>
      <c r="C1516" s="138"/>
      <c r="D1516" s="1462" t="s">
        <v>1322</v>
      </c>
      <c r="E1516" s="1463"/>
      <c r="F1516" s="495"/>
      <c r="G1516" s="467"/>
      <c r="H1516" s="508" t="s">
        <v>616</v>
      </c>
      <c r="I1516" s="501"/>
      <c r="J1516" s="509"/>
      <c r="K1516" s="205"/>
    </row>
    <row r="1517" spans="1:14">
      <c r="A1517" s="514"/>
      <c r="B1517" s="221"/>
      <c r="C1517" s="138"/>
      <c r="D1517" s="1462" t="s">
        <v>1323</v>
      </c>
      <c r="E1517" s="1463"/>
      <c r="F1517" s="1463"/>
      <c r="G1517" s="467"/>
      <c r="H1517" s="508" t="s">
        <v>617</v>
      </c>
      <c r="I1517" s="501"/>
      <c r="J1517" s="509"/>
      <c r="K1517" s="205"/>
    </row>
    <row r="1518" spans="1:14">
      <c r="A1518" s="514"/>
      <c r="B1518" s="221"/>
      <c r="C1518" s="138"/>
      <c r="D1518" s="1462" t="s">
        <v>629</v>
      </c>
      <c r="E1518" s="1463"/>
      <c r="F1518" s="495"/>
      <c r="G1518" s="467"/>
      <c r="H1518" s="508" t="s">
        <v>618</v>
      </c>
      <c r="I1518" s="501"/>
      <c r="J1518" s="509"/>
    </row>
    <row r="1519" spans="1:14">
      <c r="A1519" s="514"/>
      <c r="B1519" s="221"/>
      <c r="C1519" s="138"/>
      <c r="D1519" s="1700" t="s">
        <v>1090</v>
      </c>
      <c r="E1519" s="1701"/>
      <c r="F1519" s="1701"/>
      <c r="G1519" s="1716"/>
      <c r="H1519" s="508" t="s">
        <v>619</v>
      </c>
      <c r="I1519" s="501"/>
      <c r="J1519" s="509"/>
    </row>
    <row r="1520" spans="1:14" ht="14.25" thickBot="1">
      <c r="A1520" s="514"/>
      <c r="B1520" s="186"/>
      <c r="C1520" s="145"/>
      <c r="D1520" s="1658"/>
      <c r="E1520" s="1659"/>
      <c r="F1520" s="306"/>
      <c r="G1520" s="504"/>
      <c r="H1520" s="334" t="s">
        <v>620</v>
      </c>
      <c r="I1520" s="510"/>
      <c r="J1520" s="511"/>
    </row>
    <row r="1521" spans="1:12" ht="14.25" thickTop="1">
      <c r="A1521" s="514"/>
      <c r="B1521" s="186"/>
      <c r="C1521" s="194"/>
      <c r="D1521" s="305"/>
      <c r="E1521" s="306"/>
      <c r="F1521" s="306"/>
      <c r="G1521" s="504"/>
      <c r="H1521" s="501"/>
      <c r="I1521" s="501"/>
      <c r="J1521" s="501"/>
      <c r="K1521" s="133"/>
    </row>
    <row r="1522" spans="1:12">
      <c r="A1522" s="514"/>
      <c r="B1522" s="184" t="s">
        <v>49</v>
      </c>
      <c r="C1522" s="145" t="str">
        <f>IF(AND(C1523="",COUNTIF(C1514:C1519,"○")=0),"",COUNTIF(C1514:C1519,"○"))</f>
        <v/>
      </c>
      <c r="D1522" s="221"/>
      <c r="E1522" s="173"/>
      <c r="F1522" s="173"/>
      <c r="J1522" s="136"/>
    </row>
    <row r="1523" spans="1:12">
      <c r="A1523" s="130"/>
      <c r="B1523" s="184" t="s">
        <v>50</v>
      </c>
      <c r="C1523" s="145" t="str">
        <f>IF(COUNTIF(C1514:C1519,"×")=0,"",COUNTIF(C1514:C1519,"×"))</f>
        <v/>
      </c>
      <c r="D1523" s="221"/>
      <c r="E1523" s="173"/>
      <c r="F1523" s="173"/>
      <c r="J1523" s="136"/>
    </row>
    <row r="1524" spans="1:12">
      <c r="A1524" s="130"/>
      <c r="B1524" s="184" t="s">
        <v>51</v>
      </c>
      <c r="C1524" s="201"/>
      <c r="D1524" s="221"/>
      <c r="E1524" s="173"/>
      <c r="F1524" s="173"/>
      <c r="J1524" s="136"/>
    </row>
    <row r="1525" spans="1:12" ht="14.25" customHeight="1">
      <c r="A1525" s="130"/>
      <c r="B1525" s="133"/>
      <c r="C1525" s="145"/>
      <c r="D1525" s="221"/>
      <c r="E1525" s="173"/>
      <c r="F1525" s="173"/>
      <c r="J1525" s="136"/>
    </row>
    <row r="1526" spans="1:12">
      <c r="A1526" s="130"/>
      <c r="B1526" s="187" t="s">
        <v>52</v>
      </c>
      <c r="C1526" s="145" t="str">
        <f>C1522</f>
        <v/>
      </c>
      <c r="D1526" s="221"/>
      <c r="E1526" s="173"/>
      <c r="F1526" s="173"/>
      <c r="J1526" s="136"/>
    </row>
    <row r="1527" spans="1:12">
      <c r="A1527" s="130"/>
      <c r="B1527" s="187" t="s">
        <v>53</v>
      </c>
      <c r="C1527" s="145" t="str">
        <f>IF(SUM(C1522:C1523)=0,"",SUM(C1522:C1523))</f>
        <v/>
      </c>
      <c r="D1527" s="221"/>
      <c r="E1527" s="173"/>
      <c r="F1527" s="173"/>
      <c r="J1527" s="136"/>
    </row>
    <row r="1528" spans="1:12">
      <c r="A1528" s="130"/>
      <c r="B1528" s="187" t="s">
        <v>54</v>
      </c>
      <c r="C1528" s="152" t="str">
        <f>IF(ISERROR(C1526/C1527)=TRUE,"",ROUNDDOWN(C1526/C1527,2))</f>
        <v/>
      </c>
      <c r="D1528" s="246"/>
      <c r="E1528" s="245"/>
      <c r="F1528" s="245"/>
      <c r="J1528" s="136"/>
    </row>
    <row r="1529" spans="1:12">
      <c r="A1529" s="130"/>
      <c r="B1529" s="187" t="s">
        <v>18</v>
      </c>
      <c r="C1529" s="153" t="str">
        <f>IF(C1528="","",IF(C1528&lt;=0.1,"d",IF(C1528&lt;=0.25,"c",IF(C1528&lt;=0.45,"b'",IF(C1528&lt;=0.65,"b",IF(C1528&lt;=0.8,"a'",IF(C1528&gt;0.8,"a","")))))))</f>
        <v/>
      </c>
      <c r="D1529" s="221"/>
      <c r="E1529" s="173"/>
      <c r="F1529" s="173"/>
      <c r="G1529" s="173"/>
      <c r="J1529" s="136"/>
    </row>
    <row r="1530" spans="1:12" ht="14.25" thickBot="1">
      <c r="A1530" s="170"/>
      <c r="B1530" s="171"/>
      <c r="C1530" s="161"/>
      <c r="D1530" s="157"/>
      <c r="E1530" s="158"/>
      <c r="F1530" s="158"/>
      <c r="G1530" s="158"/>
      <c r="H1530" s="158"/>
      <c r="I1530" s="158"/>
      <c r="J1530" s="161"/>
    </row>
    <row r="1531" spans="1:12" ht="17.25">
      <c r="A1531" s="119" t="s">
        <v>1298</v>
      </c>
      <c r="D1531" s="1477" t="s">
        <v>1671</v>
      </c>
      <c r="E1531" s="1477"/>
      <c r="F1531" s="1477"/>
      <c r="G1531" s="1477"/>
      <c r="H1531" s="1477"/>
      <c r="I1531" s="512"/>
    </row>
    <row r="1532" spans="1:12" ht="14.25" thickBot="1">
      <c r="A1532" s="9" t="s">
        <v>1643</v>
      </c>
      <c r="J1532" s="174"/>
      <c r="L1532" s="443" t="s">
        <v>684</v>
      </c>
    </row>
    <row r="1533" spans="1:12">
      <c r="A1533" s="226" t="s">
        <v>185</v>
      </c>
      <c r="B1533" s="227" t="s">
        <v>568</v>
      </c>
      <c r="C1533" s="1469" t="s">
        <v>42</v>
      </c>
      <c r="D1533" s="517" t="s">
        <v>67</v>
      </c>
      <c r="E1533" s="518" t="s">
        <v>351</v>
      </c>
      <c r="F1533" s="519" t="s">
        <v>352</v>
      </c>
      <c r="G1533" s="519" t="s">
        <v>353</v>
      </c>
      <c r="H1533" s="520" t="s">
        <v>39</v>
      </c>
      <c r="I1533" s="1604" t="s">
        <v>42</v>
      </c>
      <c r="J1533" s="224" t="s">
        <v>25</v>
      </c>
      <c r="K1533" s="1609" t="s">
        <v>42</v>
      </c>
      <c r="L1533" s="225" t="s">
        <v>73</v>
      </c>
    </row>
    <row r="1534" spans="1:12" ht="42" customHeight="1">
      <c r="A1534" s="1647" t="s">
        <v>569</v>
      </c>
      <c r="B1534" s="234" t="s">
        <v>1515</v>
      </c>
      <c r="C1534" s="1470"/>
      <c r="D1534" s="1655" t="s">
        <v>570</v>
      </c>
      <c r="E1534" s="1656"/>
      <c r="F1534" s="1656"/>
      <c r="G1534" s="1656"/>
      <c r="H1534" s="1657"/>
      <c r="I1534" s="1605"/>
      <c r="J1534" s="235"/>
      <c r="K1534" s="1610"/>
      <c r="L1534" s="248"/>
    </row>
    <row r="1535" spans="1:12">
      <c r="A1535" s="1647"/>
      <c r="B1535" s="229"/>
      <c r="C1535" s="136"/>
      <c r="D1535" s="469" t="s">
        <v>359</v>
      </c>
      <c r="I1535" s="165"/>
      <c r="K1535" s="165"/>
      <c r="L1535" s="136"/>
    </row>
    <row r="1536" spans="1:12" ht="13.5" customHeight="1">
      <c r="A1536" s="130"/>
      <c r="B1536" s="131"/>
      <c r="C1536" s="328"/>
      <c r="D1536" s="1648" t="s">
        <v>889</v>
      </c>
      <c r="E1536" s="1649"/>
      <c r="F1536" s="1649"/>
      <c r="G1536" s="1649"/>
      <c r="H1536" s="1650"/>
      <c r="I1536" s="139"/>
      <c r="J1536" s="1464" t="s">
        <v>621</v>
      </c>
      <c r="K1536" s="139"/>
      <c r="L1536" s="1465" t="s">
        <v>571</v>
      </c>
    </row>
    <row r="1537" spans="1:12" ht="13.5" customHeight="1">
      <c r="A1537" s="232"/>
      <c r="B1537" s="220"/>
      <c r="C1537" s="141"/>
      <c r="D1537" s="1460" t="s">
        <v>890</v>
      </c>
      <c r="E1537" s="1461"/>
      <c r="F1537" s="1461"/>
      <c r="G1537" s="1461"/>
      <c r="H1537" s="1487"/>
      <c r="I1537" s="196"/>
      <c r="J1537" s="1464"/>
      <c r="K1537" s="196"/>
      <c r="L1537" s="1465"/>
    </row>
    <row r="1538" spans="1:12" ht="13.5" customHeight="1">
      <c r="A1538" s="130"/>
      <c r="B1538" s="131"/>
      <c r="C1538" s="141"/>
      <c r="D1538" s="1462" t="s">
        <v>891</v>
      </c>
      <c r="E1538" s="1463"/>
      <c r="F1538" s="1463"/>
      <c r="G1538" s="1463"/>
      <c r="H1538" s="1484"/>
      <c r="I1538" s="196"/>
      <c r="J1538" s="1464"/>
      <c r="K1538" s="196"/>
      <c r="L1538" s="1465"/>
    </row>
    <row r="1539" spans="1:12" ht="13.5" customHeight="1">
      <c r="A1539" s="130"/>
      <c r="B1539" s="131"/>
      <c r="C1539" s="141"/>
      <c r="D1539" s="1462" t="s">
        <v>892</v>
      </c>
      <c r="E1539" s="1463"/>
      <c r="F1539" s="1463"/>
      <c r="G1539" s="1463"/>
      <c r="H1539" s="1484"/>
      <c r="I1539" s="192"/>
      <c r="J1539" s="1464"/>
      <c r="K1539" s="196"/>
      <c r="L1539" s="1465"/>
    </row>
    <row r="1540" spans="1:12" ht="13.5" customHeight="1">
      <c r="A1540" s="130"/>
      <c r="B1540" s="131"/>
      <c r="C1540" s="141"/>
      <c r="D1540" s="1462" t="s">
        <v>893</v>
      </c>
      <c r="E1540" s="1463"/>
      <c r="F1540" s="1463"/>
      <c r="G1540" s="1463"/>
      <c r="H1540" s="1484"/>
      <c r="I1540" s="134">
        <f>Sheet1!B1030</f>
        <v>0</v>
      </c>
      <c r="J1540" s="1464"/>
      <c r="K1540" s="134"/>
      <c r="L1540" s="1465"/>
    </row>
    <row r="1541" spans="1:12" ht="13.5" customHeight="1" thickBot="1">
      <c r="A1541" s="130"/>
      <c r="B1541" s="131"/>
      <c r="C1541" s="141"/>
      <c r="D1541" s="1462" t="s">
        <v>894</v>
      </c>
      <c r="E1541" s="1463"/>
      <c r="F1541" s="1463"/>
      <c r="G1541" s="1463"/>
      <c r="H1541" s="1484"/>
      <c r="I1541" s="134"/>
      <c r="K1541" s="134"/>
      <c r="L1541" s="496"/>
    </row>
    <row r="1542" spans="1:12" ht="13.5" customHeight="1" thickTop="1">
      <c r="A1542" s="130"/>
      <c r="B1542" s="131"/>
      <c r="C1542" s="141"/>
      <c r="D1542" s="1462" t="s">
        <v>895</v>
      </c>
      <c r="E1542" s="1463"/>
      <c r="F1542" s="1463"/>
      <c r="G1542" s="1463"/>
      <c r="H1542" s="1652"/>
      <c r="I1542" s="1613" t="s">
        <v>584</v>
      </c>
      <c r="J1542" s="1615"/>
      <c r="L1542" s="496"/>
    </row>
    <row r="1543" spans="1:12" ht="13.5" customHeight="1">
      <c r="A1543" s="130"/>
      <c r="B1543" s="131"/>
      <c r="C1543" s="141"/>
      <c r="D1543" s="1462" t="s">
        <v>896</v>
      </c>
      <c r="E1543" s="1463"/>
      <c r="F1543" s="1463"/>
      <c r="G1543" s="1463"/>
      <c r="H1543" s="1652"/>
      <c r="I1543" s="575"/>
      <c r="J1543" s="365" t="s">
        <v>585</v>
      </c>
      <c r="L1543" s="496"/>
    </row>
    <row r="1544" spans="1:12">
      <c r="A1544" s="130"/>
      <c r="B1544" s="133"/>
      <c r="C1544" s="141"/>
      <c r="D1544" s="1713" t="s">
        <v>679</v>
      </c>
      <c r="E1544" s="1714"/>
      <c r="F1544" s="1714"/>
      <c r="G1544" s="1714"/>
      <c r="H1544" s="1720"/>
      <c r="I1544" s="575"/>
      <c r="J1544" s="365" t="s">
        <v>587</v>
      </c>
      <c r="K1544" s="134"/>
      <c r="L1544" s="136"/>
    </row>
    <row r="1545" spans="1:12" ht="13.5" customHeight="1">
      <c r="A1545" s="130"/>
      <c r="B1545" s="131"/>
      <c r="C1545" s="533"/>
      <c r="D1545" s="1473" t="s">
        <v>897</v>
      </c>
      <c r="E1545" s="1474"/>
      <c r="F1545" s="1474"/>
      <c r="G1545" s="1474"/>
      <c r="H1545" s="1651"/>
      <c r="I1545" s="575"/>
      <c r="J1545" s="365" t="s">
        <v>589</v>
      </c>
      <c r="L1545" s="496"/>
    </row>
    <row r="1546" spans="1:12" ht="13.5" customHeight="1" thickBot="1">
      <c r="A1546" s="130"/>
      <c r="B1546" s="131"/>
      <c r="C1546" s="141"/>
      <c r="D1546" s="1462" t="s">
        <v>1502</v>
      </c>
      <c r="E1546" s="1463"/>
      <c r="F1546" s="1463"/>
      <c r="G1546" s="1463"/>
      <c r="H1546" s="1652"/>
      <c r="I1546" s="577"/>
      <c r="J1546" s="367" t="s">
        <v>591</v>
      </c>
      <c r="K1546" s="134"/>
      <c r="L1546" s="496"/>
    </row>
    <row r="1547" spans="1:12" ht="13.5" customHeight="1" thickTop="1">
      <c r="A1547" s="130"/>
      <c r="B1547" s="131"/>
      <c r="C1547" s="141"/>
      <c r="D1547" s="1462" t="s">
        <v>1503</v>
      </c>
      <c r="E1547" s="1463"/>
      <c r="F1547" s="1463"/>
      <c r="G1547" s="1463"/>
      <c r="H1547" s="1463"/>
      <c r="I1547" s="593"/>
      <c r="K1547" s="134"/>
      <c r="L1547" s="496"/>
    </row>
    <row r="1548" spans="1:12" ht="13.5" customHeight="1">
      <c r="A1548" s="130"/>
      <c r="B1548" s="131"/>
      <c r="C1548" s="141"/>
      <c r="D1548" s="1462" t="s">
        <v>1504</v>
      </c>
      <c r="E1548" s="1463"/>
      <c r="F1548" s="1463"/>
      <c r="G1548" s="1463"/>
      <c r="H1548" s="1484"/>
      <c r="I1548" s="197"/>
      <c r="K1548" s="134"/>
      <c r="L1548" s="496"/>
    </row>
    <row r="1549" spans="1:12" ht="13.5" customHeight="1">
      <c r="A1549" s="130"/>
      <c r="B1549" s="131"/>
      <c r="C1549" s="141"/>
      <c r="D1549" s="1462" t="s">
        <v>1505</v>
      </c>
      <c r="E1549" s="1463"/>
      <c r="F1549" s="1463"/>
      <c r="G1549" s="1463"/>
      <c r="H1549" s="1484"/>
      <c r="I1549" s="197"/>
      <c r="K1549" s="134"/>
      <c r="L1549" s="496"/>
    </row>
    <row r="1550" spans="1:12" ht="13.5" customHeight="1">
      <c r="A1550" s="130"/>
      <c r="B1550" s="131"/>
      <c r="C1550" s="141"/>
      <c r="D1550" s="1639" t="s">
        <v>1506</v>
      </c>
      <c r="E1550" s="1640"/>
      <c r="F1550" s="1640"/>
      <c r="G1550" s="1640"/>
      <c r="H1550" s="1641"/>
      <c r="I1550" s="197"/>
      <c r="K1550" s="134"/>
      <c r="L1550" s="496"/>
    </row>
    <row r="1551" spans="1:12" ht="13.5" customHeight="1">
      <c r="A1551" s="130"/>
      <c r="B1551" s="131"/>
      <c r="C1551" s="141"/>
      <c r="D1551" s="1460" t="s">
        <v>1507</v>
      </c>
      <c r="E1551" s="1461"/>
      <c r="F1551" s="1461"/>
      <c r="G1551" s="1461"/>
      <c r="H1551" s="1461"/>
      <c r="I1551" s="1461"/>
      <c r="J1551" s="1487"/>
      <c r="L1551" s="496"/>
    </row>
    <row r="1552" spans="1:12" ht="13.5" customHeight="1">
      <c r="A1552" s="130"/>
      <c r="B1552" s="131"/>
      <c r="C1552" s="141"/>
      <c r="D1552" s="1658" t="s">
        <v>1508</v>
      </c>
      <c r="E1552" s="1659"/>
      <c r="F1552" s="1659"/>
      <c r="G1552" s="1659"/>
      <c r="H1552" s="1660"/>
      <c r="I1552" s="197"/>
      <c r="J1552" s="147"/>
      <c r="L1552" s="496"/>
    </row>
    <row r="1553" spans="1:12" ht="13.5" customHeight="1">
      <c r="A1553" s="130"/>
      <c r="B1553" s="131"/>
      <c r="C1553" s="141"/>
      <c r="D1553" s="1460" t="s">
        <v>1509</v>
      </c>
      <c r="E1553" s="1461"/>
      <c r="F1553" s="1461"/>
      <c r="G1553" s="1461"/>
      <c r="H1553" s="1461"/>
      <c r="I1553" s="1461"/>
      <c r="J1553" s="1461"/>
      <c r="K1553" s="1461"/>
      <c r="L1553" s="1642"/>
    </row>
    <row r="1554" spans="1:12" ht="13.5" customHeight="1">
      <c r="A1554" s="130"/>
      <c r="B1554" s="131"/>
      <c r="C1554" s="141"/>
      <c r="D1554" s="1658" t="s">
        <v>1510</v>
      </c>
      <c r="E1554" s="1659"/>
      <c r="F1554" s="1659"/>
      <c r="G1554" s="1659"/>
      <c r="H1554" s="1660"/>
      <c r="I1554" s="197"/>
      <c r="J1554" s="147"/>
      <c r="L1554" s="496"/>
    </row>
    <row r="1555" spans="1:12" ht="13.5" customHeight="1">
      <c r="A1555" s="130"/>
      <c r="B1555" s="131"/>
      <c r="C1555" s="141"/>
      <c r="D1555" s="1460" t="s">
        <v>1511</v>
      </c>
      <c r="E1555" s="1461"/>
      <c r="F1555" s="1461"/>
      <c r="G1555" s="1461"/>
      <c r="H1555" s="1461"/>
      <c r="I1555" s="1461"/>
      <c r="J1555" s="1487"/>
      <c r="L1555" s="496"/>
    </row>
    <row r="1556" spans="1:12" ht="13.5" customHeight="1">
      <c r="A1556" s="130"/>
      <c r="B1556" s="131"/>
      <c r="C1556" s="141"/>
      <c r="D1556" s="1661" t="s">
        <v>1512</v>
      </c>
      <c r="E1556" s="1662"/>
      <c r="F1556" s="1662"/>
      <c r="G1556" s="1662"/>
      <c r="H1556" s="1663"/>
      <c r="I1556" s="197"/>
      <c r="J1556" s="147"/>
      <c r="L1556" s="496"/>
    </row>
    <row r="1557" spans="1:12" ht="13.5" customHeight="1">
      <c r="A1557" s="130"/>
      <c r="B1557" s="131"/>
      <c r="C1557" s="141"/>
      <c r="D1557" s="1462" t="s">
        <v>1513</v>
      </c>
      <c r="E1557" s="1463"/>
      <c r="F1557" s="1463"/>
      <c r="G1557" s="1463"/>
      <c r="H1557" s="1484"/>
      <c r="I1557" s="197"/>
      <c r="J1557" s="147"/>
      <c r="L1557" s="496"/>
    </row>
    <row r="1558" spans="1:12">
      <c r="A1558" s="130"/>
      <c r="B1558" s="133"/>
      <c r="C1558" s="141"/>
      <c r="D1558" s="1713" t="s">
        <v>667</v>
      </c>
      <c r="E1558" s="1714"/>
      <c r="F1558" s="1714"/>
      <c r="G1558" s="1714"/>
      <c r="H1558" s="1715"/>
      <c r="I1558" s="197"/>
      <c r="J1558" s="147"/>
      <c r="K1558" s="134"/>
      <c r="L1558" s="136"/>
    </row>
    <row r="1559" spans="1:12" ht="13.5" customHeight="1">
      <c r="A1559" s="130"/>
      <c r="B1559" s="131"/>
      <c r="C1559" s="533"/>
      <c r="D1559" s="551" t="s">
        <v>719</v>
      </c>
      <c r="E1559" s="552"/>
      <c r="F1559" s="552"/>
      <c r="G1559" s="552"/>
      <c r="H1559" s="552"/>
      <c r="I1559" s="197"/>
      <c r="J1559" s="147"/>
      <c r="L1559" s="496"/>
    </row>
    <row r="1560" spans="1:12" ht="13.5" customHeight="1">
      <c r="A1560" s="130"/>
      <c r="B1560" s="131"/>
      <c r="C1560" s="141"/>
      <c r="D1560" s="1462" t="s">
        <v>1518</v>
      </c>
      <c r="E1560" s="1463"/>
      <c r="F1560" s="1463"/>
      <c r="G1560" s="1463"/>
      <c r="H1560" s="1484"/>
      <c r="I1560" s="197"/>
      <c r="J1560" s="147"/>
      <c r="L1560" s="496"/>
    </row>
    <row r="1561" spans="1:12" ht="13.5" customHeight="1">
      <c r="A1561" s="130"/>
      <c r="B1561" s="131"/>
      <c r="C1561" s="141"/>
      <c r="D1561" s="1639" t="s">
        <v>1519</v>
      </c>
      <c r="E1561" s="1640"/>
      <c r="F1561" s="1640"/>
      <c r="G1561" s="1640"/>
      <c r="H1561" s="1641"/>
      <c r="I1561" s="197"/>
      <c r="J1561" s="147"/>
      <c r="L1561" s="496"/>
    </row>
    <row r="1562" spans="1:12" ht="13.5" customHeight="1">
      <c r="A1562" s="130"/>
      <c r="B1562" s="131"/>
      <c r="C1562" s="141"/>
      <c r="D1562" s="1460" t="s">
        <v>1520</v>
      </c>
      <c r="E1562" s="1461"/>
      <c r="F1562" s="1461"/>
      <c r="G1562" s="1461"/>
      <c r="H1562" s="1461"/>
      <c r="I1562" s="1461"/>
      <c r="J1562" s="1461"/>
      <c r="K1562" s="1461"/>
      <c r="L1562" s="1642"/>
    </row>
    <row r="1563" spans="1:12" ht="27.75" customHeight="1">
      <c r="A1563" s="130"/>
      <c r="B1563" s="131"/>
      <c r="C1563" s="141"/>
      <c r="D1563" s="1460" t="s">
        <v>1521</v>
      </c>
      <c r="E1563" s="1461"/>
      <c r="F1563" s="1461"/>
      <c r="G1563" s="1461"/>
      <c r="H1563" s="1461"/>
      <c r="I1563" s="1461"/>
      <c r="J1563" s="1461"/>
      <c r="K1563" s="1461"/>
      <c r="L1563" s="1642"/>
    </row>
    <row r="1564" spans="1:12" ht="13.5" customHeight="1">
      <c r="A1564" s="130"/>
      <c r="B1564" s="131"/>
      <c r="C1564" s="141"/>
      <c r="D1564" s="1661" t="s">
        <v>1522</v>
      </c>
      <c r="E1564" s="1662"/>
      <c r="F1564" s="1662"/>
      <c r="G1564" s="1662"/>
      <c r="H1564" s="1663"/>
      <c r="I1564" s="197"/>
      <c r="J1564" s="147"/>
      <c r="L1564" s="496"/>
    </row>
    <row r="1565" spans="1:12" ht="13.5" customHeight="1">
      <c r="A1565" s="130"/>
      <c r="B1565" s="131"/>
      <c r="C1565" s="141"/>
      <c r="D1565" s="1462" t="s">
        <v>1523</v>
      </c>
      <c r="E1565" s="1463"/>
      <c r="F1565" s="1463"/>
      <c r="G1565" s="1463"/>
      <c r="H1565" s="1484"/>
      <c r="I1565" s="197"/>
      <c r="K1565" s="134"/>
      <c r="L1565" s="496"/>
    </row>
    <row r="1566" spans="1:12" ht="13.5" customHeight="1">
      <c r="A1566" s="130"/>
      <c r="B1566" s="131"/>
      <c r="C1566" s="141"/>
      <c r="D1566" s="1462" t="s">
        <v>1524</v>
      </c>
      <c r="E1566" s="1463"/>
      <c r="F1566" s="1463"/>
      <c r="G1566" s="1463"/>
      <c r="H1566" s="1484"/>
      <c r="I1566" s="197"/>
      <c r="K1566" s="134"/>
      <c r="L1566" s="496"/>
    </row>
    <row r="1567" spans="1:12" ht="13.5" customHeight="1">
      <c r="A1567" s="130"/>
      <c r="B1567" s="131"/>
      <c r="C1567" s="141"/>
      <c r="D1567" s="1462" t="s">
        <v>1525</v>
      </c>
      <c r="E1567" s="1463"/>
      <c r="F1567" s="1463"/>
      <c r="G1567" s="1463"/>
      <c r="H1567" s="1484"/>
      <c r="I1567" s="197"/>
      <c r="K1567" s="134"/>
      <c r="L1567" s="496"/>
    </row>
    <row r="1568" spans="1:12" ht="13.5" customHeight="1">
      <c r="A1568" s="130"/>
      <c r="B1568" s="131"/>
      <c r="C1568" s="141"/>
      <c r="D1568" s="1462" t="s">
        <v>1526</v>
      </c>
      <c r="E1568" s="1463"/>
      <c r="F1568" s="1463"/>
      <c r="G1568" s="1463"/>
      <c r="H1568" s="1484"/>
      <c r="I1568" s="197"/>
      <c r="K1568" s="134"/>
      <c r="L1568" s="496"/>
    </row>
    <row r="1569" spans="1:12" ht="13.5" customHeight="1">
      <c r="A1569" s="130"/>
      <c r="B1569" s="131"/>
      <c r="C1569" s="141"/>
      <c r="D1569" s="1462" t="s">
        <v>1527</v>
      </c>
      <c r="E1569" s="1463"/>
      <c r="F1569" s="1463"/>
      <c r="G1569" s="1463"/>
      <c r="H1569" s="1484"/>
      <c r="I1569" s="197"/>
      <c r="K1569" s="134"/>
      <c r="L1569" s="496"/>
    </row>
    <row r="1570" spans="1:12" ht="13.5" customHeight="1">
      <c r="A1570" s="130"/>
      <c r="B1570" s="131"/>
      <c r="C1570" s="141"/>
      <c r="D1570" s="1462" t="s">
        <v>1528</v>
      </c>
      <c r="E1570" s="1463"/>
      <c r="F1570" s="1463"/>
      <c r="G1570" s="1463"/>
      <c r="H1570" s="1484"/>
      <c r="I1570" s="197"/>
      <c r="K1570" s="134"/>
      <c r="L1570" s="496"/>
    </row>
    <row r="1571" spans="1:12" ht="13.5" customHeight="1">
      <c r="A1571" s="130"/>
      <c r="B1571" s="133"/>
      <c r="C1571" s="141"/>
      <c r="D1571" s="1713" t="s">
        <v>1430</v>
      </c>
      <c r="E1571" s="1714"/>
      <c r="F1571" s="1714"/>
      <c r="G1571" s="1714"/>
      <c r="H1571" s="1715"/>
      <c r="I1571" s="197"/>
      <c r="J1571" s="147"/>
      <c r="K1571" s="134"/>
      <c r="L1571" s="136"/>
    </row>
    <row r="1572" spans="1:12" ht="13.5" customHeight="1">
      <c r="A1572" s="130"/>
      <c r="B1572" s="131"/>
      <c r="C1572" s="533"/>
      <c r="D1572" s="1473" t="s">
        <v>898</v>
      </c>
      <c r="E1572" s="1474"/>
      <c r="F1572" s="1474"/>
      <c r="G1572" s="1474"/>
      <c r="H1572" s="1678"/>
      <c r="I1572" s="197"/>
      <c r="K1572" s="134"/>
      <c r="L1572" s="496"/>
    </row>
    <row r="1573" spans="1:12" ht="13.5" customHeight="1">
      <c r="A1573" s="130"/>
      <c r="B1573" s="131"/>
      <c r="C1573" s="141"/>
      <c r="D1573" s="1462" t="s">
        <v>1529</v>
      </c>
      <c r="E1573" s="1463"/>
      <c r="F1573" s="1463"/>
      <c r="G1573" s="1463"/>
      <c r="H1573" s="1484"/>
      <c r="I1573" s="197"/>
      <c r="K1573" s="134"/>
      <c r="L1573" s="496"/>
    </row>
    <row r="1574" spans="1:12" ht="13.5" customHeight="1">
      <c r="A1574" s="130"/>
      <c r="B1574" s="131"/>
      <c r="C1574" s="141"/>
      <c r="D1574" s="1462" t="s">
        <v>1530</v>
      </c>
      <c r="E1574" s="1463"/>
      <c r="F1574" s="1463"/>
      <c r="G1574" s="1463"/>
      <c r="H1574" s="1484"/>
      <c r="I1574" s="197"/>
      <c r="K1574" s="134"/>
      <c r="L1574" s="496"/>
    </row>
    <row r="1575" spans="1:12" ht="13.5" customHeight="1">
      <c r="A1575" s="130"/>
      <c r="B1575" s="131"/>
      <c r="C1575" s="141"/>
      <c r="D1575" s="1462" t="s">
        <v>1531</v>
      </c>
      <c r="E1575" s="1463"/>
      <c r="F1575" s="1463"/>
      <c r="G1575" s="1463"/>
      <c r="H1575" s="1484"/>
      <c r="I1575" s="197"/>
      <c r="K1575" s="134"/>
      <c r="L1575" s="496"/>
    </row>
    <row r="1576" spans="1:12" ht="13.5" customHeight="1">
      <c r="A1576" s="130"/>
      <c r="B1576" s="131"/>
      <c r="C1576" s="141"/>
      <c r="D1576" s="1462" t="s">
        <v>1532</v>
      </c>
      <c r="E1576" s="1463"/>
      <c r="F1576" s="1463"/>
      <c r="G1576" s="1463"/>
      <c r="H1576" s="1484"/>
      <c r="I1576" s="197"/>
      <c r="K1576" s="134"/>
      <c r="L1576" s="496"/>
    </row>
    <row r="1577" spans="1:12" ht="13.5" customHeight="1">
      <c r="A1577" s="130"/>
      <c r="B1577" s="133"/>
      <c r="C1577" s="141"/>
      <c r="D1577" s="1713" t="s">
        <v>1431</v>
      </c>
      <c r="E1577" s="1714"/>
      <c r="F1577" s="1714"/>
      <c r="G1577" s="1714"/>
      <c r="H1577" s="1715"/>
      <c r="I1577" s="197"/>
      <c r="J1577" s="147"/>
      <c r="K1577" s="134"/>
      <c r="L1577" s="136"/>
    </row>
    <row r="1578" spans="1:12" ht="13.5" customHeight="1">
      <c r="A1578" s="130"/>
      <c r="B1578" s="131"/>
      <c r="C1578" s="533"/>
      <c r="D1578" s="1473" t="s">
        <v>1336</v>
      </c>
      <c r="E1578" s="1474"/>
      <c r="F1578" s="1474"/>
      <c r="G1578" s="1474"/>
      <c r="H1578" s="1678"/>
      <c r="I1578" s="197"/>
      <c r="K1578" s="134"/>
      <c r="L1578" s="496"/>
    </row>
    <row r="1579" spans="1:12" ht="13.5" customHeight="1">
      <c r="A1579" s="130"/>
      <c r="B1579" s="131"/>
      <c r="C1579" s="141"/>
      <c r="D1579" s="1462" t="s">
        <v>1533</v>
      </c>
      <c r="E1579" s="1463"/>
      <c r="F1579" s="1463"/>
      <c r="G1579" s="1463"/>
      <c r="H1579" s="1484"/>
      <c r="I1579" s="197"/>
      <c r="K1579" s="134"/>
      <c r="L1579" s="496"/>
    </row>
    <row r="1580" spans="1:12" ht="13.5" customHeight="1">
      <c r="A1580" s="130"/>
      <c r="B1580" s="131"/>
      <c r="C1580" s="141"/>
      <c r="D1580" s="1462" t="s">
        <v>1534</v>
      </c>
      <c r="E1580" s="1463"/>
      <c r="F1580" s="1463"/>
      <c r="G1580" s="1463"/>
      <c r="H1580" s="1484"/>
      <c r="I1580" s="197"/>
      <c r="K1580" s="134"/>
      <c r="L1580" s="496"/>
    </row>
    <row r="1581" spans="1:12" ht="13.5" customHeight="1">
      <c r="A1581" s="130"/>
      <c r="B1581" s="131"/>
      <c r="C1581" s="141"/>
      <c r="D1581" s="1462" t="s">
        <v>1535</v>
      </c>
      <c r="E1581" s="1463"/>
      <c r="F1581" s="1463"/>
      <c r="G1581" s="1463"/>
      <c r="H1581" s="1484"/>
      <c r="I1581" s="197"/>
      <c r="K1581" s="134"/>
      <c r="L1581" s="496"/>
    </row>
    <row r="1582" spans="1:12" ht="13.5" customHeight="1">
      <c r="A1582" s="130"/>
      <c r="B1582" s="131"/>
      <c r="C1582" s="141"/>
      <c r="D1582" s="1462" t="s">
        <v>1536</v>
      </c>
      <c r="E1582" s="1463"/>
      <c r="F1582" s="1463"/>
      <c r="G1582" s="1463"/>
      <c r="H1582" s="1484"/>
      <c r="I1582" s="197"/>
      <c r="K1582" s="134"/>
      <c r="L1582" s="496"/>
    </row>
    <row r="1583" spans="1:12" ht="13.5" customHeight="1">
      <c r="A1583" s="130"/>
      <c r="B1583" s="131"/>
      <c r="C1583" s="141"/>
      <c r="D1583" s="1658" t="s">
        <v>1537</v>
      </c>
      <c r="E1583" s="1659"/>
      <c r="F1583" s="1659"/>
      <c r="G1583" s="1659"/>
      <c r="H1583" s="1659"/>
      <c r="I1583" s="1659"/>
      <c r="J1583" s="1660"/>
      <c r="K1583" s="134"/>
      <c r="L1583" s="496"/>
    </row>
    <row r="1584" spans="1:12" ht="13.5" customHeight="1">
      <c r="A1584" s="130"/>
      <c r="B1584" s="131"/>
      <c r="C1584" s="141"/>
      <c r="D1584" s="1462" t="s">
        <v>1538</v>
      </c>
      <c r="E1584" s="1463"/>
      <c r="F1584" s="1463"/>
      <c r="G1584" s="1463"/>
      <c r="H1584" s="1484"/>
      <c r="I1584" s="197"/>
      <c r="K1584" s="134"/>
      <c r="L1584" s="496"/>
    </row>
    <row r="1585" spans="1:12" ht="13.5" customHeight="1">
      <c r="A1585" s="130"/>
      <c r="B1585" s="131"/>
      <c r="C1585" s="141"/>
      <c r="D1585" s="1462" t="s">
        <v>1539</v>
      </c>
      <c r="E1585" s="1463"/>
      <c r="F1585" s="1463"/>
      <c r="G1585" s="1463"/>
      <c r="H1585" s="1484"/>
      <c r="I1585" s="197"/>
      <c r="K1585" s="134"/>
      <c r="L1585" s="496"/>
    </row>
    <row r="1586" spans="1:12" ht="13.5" customHeight="1">
      <c r="A1586" s="130"/>
      <c r="B1586" s="131"/>
      <c r="C1586" s="141"/>
      <c r="D1586" s="1462" t="s">
        <v>1540</v>
      </c>
      <c r="E1586" s="1463"/>
      <c r="F1586" s="1463"/>
      <c r="G1586" s="1463"/>
      <c r="H1586" s="1484"/>
      <c r="I1586" s="197"/>
      <c r="K1586" s="134"/>
      <c r="L1586" s="496"/>
    </row>
    <row r="1587" spans="1:12" ht="13.5" customHeight="1">
      <c r="A1587" s="130"/>
      <c r="B1587" s="133"/>
      <c r="C1587" s="141"/>
      <c r="D1587" s="1713" t="s">
        <v>1541</v>
      </c>
      <c r="E1587" s="1714"/>
      <c r="F1587" s="1714"/>
      <c r="G1587" s="1714"/>
      <c r="H1587" s="1715"/>
      <c r="I1587" s="197"/>
      <c r="J1587" s="147"/>
      <c r="K1587" s="134"/>
      <c r="L1587" s="136"/>
    </row>
    <row r="1588" spans="1:12" ht="13.5" customHeight="1">
      <c r="A1588" s="130"/>
      <c r="B1588" s="131"/>
      <c r="C1588" s="533"/>
      <c r="D1588" s="1473" t="s">
        <v>899</v>
      </c>
      <c r="E1588" s="1474"/>
      <c r="F1588" s="1474"/>
      <c r="G1588" s="1474"/>
      <c r="H1588" s="1678"/>
      <c r="I1588" s="197"/>
      <c r="K1588" s="134"/>
      <c r="L1588" s="496"/>
    </row>
    <row r="1589" spans="1:12" ht="13.5" customHeight="1">
      <c r="A1589" s="130"/>
      <c r="B1589" s="131"/>
      <c r="C1589" s="141"/>
      <c r="D1589" s="1462" t="s">
        <v>1542</v>
      </c>
      <c r="E1589" s="1463"/>
      <c r="F1589" s="1463"/>
      <c r="G1589" s="1463"/>
      <c r="H1589" s="1484"/>
      <c r="I1589" s="197"/>
      <c r="K1589" s="134"/>
      <c r="L1589" s="496"/>
    </row>
    <row r="1590" spans="1:12" ht="13.5" customHeight="1">
      <c r="A1590" s="130"/>
      <c r="B1590" s="131"/>
      <c r="C1590" s="141"/>
      <c r="D1590" s="1658" t="s">
        <v>1543</v>
      </c>
      <c r="E1590" s="1659"/>
      <c r="F1590" s="1659"/>
      <c r="G1590" s="1659"/>
      <c r="H1590" s="1659"/>
      <c r="I1590" s="1659"/>
      <c r="J1590" s="1660"/>
      <c r="K1590" s="134"/>
      <c r="L1590" s="496"/>
    </row>
    <row r="1591" spans="1:12" ht="13.5" customHeight="1">
      <c r="A1591" s="130"/>
      <c r="B1591" s="131"/>
      <c r="C1591" s="141"/>
      <c r="D1591" s="1462" t="s">
        <v>1544</v>
      </c>
      <c r="E1591" s="1463"/>
      <c r="F1591" s="1463"/>
      <c r="G1591" s="1463"/>
      <c r="H1591" s="1484"/>
      <c r="I1591" s="197"/>
      <c r="K1591" s="134"/>
      <c r="L1591" s="496"/>
    </row>
    <row r="1592" spans="1:12" ht="13.5" customHeight="1">
      <c r="A1592" s="130"/>
      <c r="B1592" s="131"/>
      <c r="C1592" s="141"/>
      <c r="D1592" s="1658" t="s">
        <v>1545</v>
      </c>
      <c r="E1592" s="1659"/>
      <c r="F1592" s="1659"/>
      <c r="G1592" s="1659"/>
      <c r="H1592" s="1659"/>
      <c r="I1592" s="1659"/>
      <c r="J1592" s="1660"/>
      <c r="K1592" s="134"/>
      <c r="L1592" s="136"/>
    </row>
    <row r="1593" spans="1:12" ht="13.5" customHeight="1">
      <c r="A1593" s="130"/>
      <c r="B1593" s="131"/>
      <c r="C1593" s="141"/>
      <c r="D1593" s="1462" t="s">
        <v>1546</v>
      </c>
      <c r="E1593" s="1463"/>
      <c r="F1593" s="1463"/>
      <c r="G1593" s="1463"/>
      <c r="H1593" s="1484"/>
      <c r="I1593" s="197"/>
      <c r="K1593" s="134"/>
      <c r="L1593" s="496"/>
    </row>
    <row r="1594" spans="1:12" ht="13.5" customHeight="1">
      <c r="A1594" s="130"/>
      <c r="B1594" s="131"/>
      <c r="C1594" s="141"/>
      <c r="D1594" s="1462" t="s">
        <v>1547</v>
      </c>
      <c r="E1594" s="1463"/>
      <c r="F1594" s="1463"/>
      <c r="G1594" s="1463"/>
      <c r="H1594" s="1484"/>
      <c r="I1594" s="197"/>
      <c r="K1594" s="134"/>
      <c r="L1594" s="496"/>
    </row>
    <row r="1595" spans="1:12" ht="13.5" customHeight="1">
      <c r="A1595" s="130"/>
      <c r="B1595" s="131"/>
      <c r="C1595" s="141"/>
      <c r="D1595" s="1658" t="s">
        <v>1548</v>
      </c>
      <c r="E1595" s="1659"/>
      <c r="F1595" s="1659"/>
      <c r="G1595" s="1659"/>
      <c r="H1595" s="1659"/>
      <c r="I1595" s="1659"/>
      <c r="J1595" s="1660"/>
      <c r="K1595" s="134"/>
      <c r="L1595" s="496"/>
    </row>
    <row r="1596" spans="1:12" ht="13.5" customHeight="1">
      <c r="A1596" s="589"/>
      <c r="B1596" s="590"/>
      <c r="C1596" s="141"/>
      <c r="D1596" s="1702" t="s">
        <v>1549</v>
      </c>
      <c r="E1596" s="1703"/>
      <c r="F1596" s="1703"/>
      <c r="G1596" s="1703"/>
      <c r="H1596" s="1704"/>
      <c r="I1596" s="591"/>
      <c r="J1596" s="592"/>
      <c r="K1596" s="471"/>
      <c r="L1596" s="470"/>
    </row>
    <row r="1597" spans="1:12" ht="17.25">
      <c r="A1597" s="119" t="s">
        <v>1299</v>
      </c>
      <c r="D1597" s="1477" t="s">
        <v>1682</v>
      </c>
      <c r="E1597" s="1477"/>
      <c r="F1597" s="1477"/>
      <c r="G1597" s="1477"/>
      <c r="H1597" s="1477"/>
      <c r="I1597" s="512"/>
    </row>
    <row r="1598" spans="1:12" ht="14.25" thickBot="1">
      <c r="A1598" s="9" t="s">
        <v>1643</v>
      </c>
      <c r="J1598" s="174"/>
      <c r="L1598" s="443" t="s">
        <v>684</v>
      </c>
    </row>
    <row r="1599" spans="1:12">
      <c r="A1599" s="226" t="s">
        <v>185</v>
      </c>
      <c r="B1599" s="227" t="s">
        <v>568</v>
      </c>
      <c r="C1599" s="513" t="s">
        <v>42</v>
      </c>
      <c r="D1599" s="517" t="s">
        <v>67</v>
      </c>
      <c r="E1599" s="518" t="s">
        <v>351</v>
      </c>
      <c r="F1599" s="519" t="s">
        <v>352</v>
      </c>
      <c r="G1599" s="519" t="s">
        <v>353</v>
      </c>
      <c r="H1599" s="520" t="s">
        <v>39</v>
      </c>
      <c r="I1599" s="1633" t="s">
        <v>25</v>
      </c>
      <c r="J1599" s="1634"/>
      <c r="K1599" s="1633" t="s">
        <v>73</v>
      </c>
      <c r="L1599" s="1643"/>
    </row>
    <row r="1600" spans="1:12" ht="13.5" customHeight="1">
      <c r="A1600" s="130"/>
      <c r="B1600" s="131"/>
      <c r="C1600" s="138"/>
      <c r="D1600" s="1460" t="s">
        <v>1550</v>
      </c>
      <c r="E1600" s="1461"/>
      <c r="F1600" s="1461"/>
      <c r="G1600" s="1461"/>
      <c r="H1600" s="1487"/>
      <c r="I1600" s="280"/>
      <c r="J1600" s="497"/>
      <c r="K1600" s="306"/>
      <c r="L1600" s="304"/>
    </row>
    <row r="1601" spans="1:12">
      <c r="A1601" s="130"/>
      <c r="B1601" s="131"/>
      <c r="C1601" s="138"/>
      <c r="D1601" s="1462" t="s">
        <v>1551</v>
      </c>
      <c r="E1601" s="1463"/>
      <c r="F1601" s="1463"/>
      <c r="G1601" s="1463"/>
      <c r="H1601" s="1484"/>
      <c r="I1601" s="197"/>
      <c r="J1601" s="147"/>
      <c r="L1601" s="496"/>
    </row>
    <row r="1602" spans="1:12">
      <c r="A1602" s="130"/>
      <c r="B1602" s="131"/>
      <c r="C1602" s="138"/>
      <c r="D1602" s="1639" t="s">
        <v>1337</v>
      </c>
      <c r="E1602" s="1640"/>
      <c r="F1602" s="1640"/>
      <c r="G1602" s="1640"/>
      <c r="H1602" s="1641"/>
      <c r="I1602" s="197"/>
      <c r="J1602" s="147"/>
      <c r="L1602" s="496"/>
    </row>
    <row r="1603" spans="1:12" ht="27.75" customHeight="1">
      <c r="A1603" s="130"/>
      <c r="B1603" s="131"/>
      <c r="C1603" s="138"/>
      <c r="D1603" s="1460" t="s">
        <v>1552</v>
      </c>
      <c r="E1603" s="1461"/>
      <c r="F1603" s="1461"/>
      <c r="G1603" s="1461"/>
      <c r="H1603" s="1487"/>
      <c r="I1603" s="197"/>
      <c r="J1603" s="147"/>
      <c r="L1603" s="496"/>
    </row>
    <row r="1604" spans="1:12">
      <c r="A1604" s="130"/>
      <c r="B1604" s="131"/>
      <c r="C1604" s="138"/>
      <c r="D1604" s="1661" t="s">
        <v>1553</v>
      </c>
      <c r="E1604" s="1662"/>
      <c r="F1604" s="1662"/>
      <c r="G1604" s="1662"/>
      <c r="H1604" s="1663"/>
      <c r="I1604" s="197"/>
      <c r="J1604" s="147"/>
      <c r="L1604" s="496"/>
    </row>
    <row r="1605" spans="1:12">
      <c r="A1605" s="130"/>
      <c r="B1605" s="131"/>
      <c r="C1605" s="138"/>
      <c r="D1605" s="1639" t="s">
        <v>1554</v>
      </c>
      <c r="E1605" s="1640"/>
      <c r="F1605" s="1640"/>
      <c r="G1605" s="1640"/>
      <c r="H1605" s="1641"/>
      <c r="I1605" s="197"/>
      <c r="J1605" s="147"/>
      <c r="L1605" s="496"/>
    </row>
    <row r="1606" spans="1:12" ht="27.75" customHeight="1">
      <c r="A1606" s="130"/>
      <c r="B1606" s="131"/>
      <c r="C1606" s="138"/>
      <c r="D1606" s="1460" t="s">
        <v>2022</v>
      </c>
      <c r="E1606" s="1461"/>
      <c r="F1606" s="1461"/>
      <c r="G1606" s="1461"/>
      <c r="H1606" s="1487"/>
      <c r="I1606" s="197"/>
      <c r="J1606" s="147"/>
      <c r="L1606" s="496"/>
    </row>
    <row r="1607" spans="1:12">
      <c r="A1607" s="130"/>
      <c r="B1607" s="131"/>
      <c r="C1607" s="138"/>
      <c r="D1607" s="1661" t="s">
        <v>1555</v>
      </c>
      <c r="E1607" s="1662"/>
      <c r="F1607" s="1662"/>
      <c r="G1607" s="1662"/>
      <c r="H1607" s="1663"/>
      <c r="I1607" s="197"/>
      <c r="J1607" s="147"/>
      <c r="L1607" s="496"/>
    </row>
    <row r="1608" spans="1:12">
      <c r="A1608" s="130"/>
      <c r="B1608" s="131"/>
      <c r="C1608" s="138"/>
      <c r="D1608" s="1462" t="s">
        <v>1556</v>
      </c>
      <c r="E1608" s="1463"/>
      <c r="F1608" s="1463"/>
      <c r="G1608" s="1463"/>
      <c r="H1608" s="1484"/>
      <c r="I1608" s="197"/>
      <c r="J1608" s="147"/>
      <c r="L1608" s="496"/>
    </row>
    <row r="1609" spans="1:12">
      <c r="A1609" s="130"/>
      <c r="B1609" s="131"/>
      <c r="C1609" s="138"/>
      <c r="D1609" s="1462" t="s">
        <v>1557</v>
      </c>
      <c r="E1609" s="1463"/>
      <c r="F1609" s="1463"/>
      <c r="G1609" s="1463"/>
      <c r="H1609" s="1484"/>
      <c r="I1609" s="197"/>
      <c r="J1609" s="147"/>
      <c r="L1609" s="496"/>
    </row>
    <row r="1610" spans="1:12">
      <c r="A1610" s="130"/>
      <c r="B1610" s="131"/>
      <c r="C1610" s="138"/>
      <c r="D1610" s="1462" t="s">
        <v>1558</v>
      </c>
      <c r="E1610" s="1463"/>
      <c r="F1610" s="1463"/>
      <c r="G1610" s="1463"/>
      <c r="H1610" s="1484"/>
      <c r="I1610" s="197"/>
      <c r="J1610" s="147"/>
      <c r="L1610" s="136"/>
    </row>
    <row r="1611" spans="1:12">
      <c r="A1611" s="130"/>
      <c r="B1611" s="133"/>
      <c r="C1611" s="138"/>
      <c r="D1611" s="1462" t="s">
        <v>1559</v>
      </c>
      <c r="E1611" s="1463"/>
      <c r="F1611" s="1463"/>
      <c r="G1611" s="1463"/>
      <c r="H1611" s="1484"/>
      <c r="I1611" s="197"/>
      <c r="J1611" s="147"/>
      <c r="L1611" s="136"/>
    </row>
    <row r="1612" spans="1:12">
      <c r="A1612" s="130"/>
      <c r="B1612" s="133"/>
      <c r="C1612" s="138"/>
      <c r="D1612" s="1462" t="s">
        <v>1560</v>
      </c>
      <c r="E1612" s="1463"/>
      <c r="F1612" s="1463"/>
      <c r="G1612" s="1463"/>
      <c r="H1612" s="1484"/>
      <c r="I1612" s="197"/>
      <c r="J1612" s="147"/>
      <c r="L1612" s="136"/>
    </row>
    <row r="1613" spans="1:12">
      <c r="A1613" s="130"/>
      <c r="B1613" s="133"/>
      <c r="C1613" s="138"/>
      <c r="D1613" s="1462" t="s">
        <v>1561</v>
      </c>
      <c r="E1613" s="1463"/>
      <c r="F1613" s="1463"/>
      <c r="G1613" s="1463"/>
      <c r="H1613" s="1484"/>
      <c r="I1613" s="197"/>
      <c r="J1613" s="147"/>
      <c r="L1613" s="136"/>
    </row>
    <row r="1614" spans="1:12">
      <c r="A1614" s="130"/>
      <c r="B1614" s="133"/>
      <c r="C1614" s="138"/>
      <c r="D1614" s="1462" t="s">
        <v>1562</v>
      </c>
      <c r="E1614" s="1463"/>
      <c r="F1614" s="1463"/>
      <c r="G1614" s="1463"/>
      <c r="H1614" s="1484"/>
      <c r="I1614" s="197"/>
      <c r="K1614" s="134"/>
      <c r="L1614" s="136"/>
    </row>
    <row r="1615" spans="1:12">
      <c r="A1615" s="130"/>
      <c r="B1615" s="133"/>
      <c r="C1615" s="138"/>
      <c r="D1615" s="1462" t="s">
        <v>1563</v>
      </c>
      <c r="E1615" s="1463"/>
      <c r="F1615" s="1463"/>
      <c r="G1615" s="1463"/>
      <c r="H1615" s="1484"/>
      <c r="I1615" s="197"/>
      <c r="K1615" s="134"/>
      <c r="L1615" s="136"/>
    </row>
    <row r="1616" spans="1:12">
      <c r="A1616" s="130"/>
      <c r="B1616" s="133"/>
      <c r="C1616" s="138"/>
      <c r="D1616" s="1713" t="s">
        <v>1564</v>
      </c>
      <c r="E1616" s="1714"/>
      <c r="F1616" s="1714"/>
      <c r="G1616" s="1714"/>
      <c r="H1616" s="1715"/>
      <c r="I1616" s="197"/>
      <c r="J1616" s="147"/>
      <c r="K1616" s="134"/>
      <c r="L1616" s="136"/>
    </row>
    <row r="1617" spans="1:14" ht="13.5" customHeight="1">
      <c r="A1617" s="130"/>
      <c r="B1617" s="184" t="s">
        <v>49</v>
      </c>
      <c r="C1617" s="168" t="str">
        <f>IF(AND(C1618="",COUNTIF(C1537:C1616,"○")=0),"",COUNTIF(C1537:C1616,"○"))</f>
        <v/>
      </c>
      <c r="D1617" s="503"/>
      <c r="E1617" s="504"/>
      <c r="F1617" s="504"/>
      <c r="G1617" s="504"/>
      <c r="H1617" s="505"/>
      <c r="I1617" s="197"/>
      <c r="K1617" s="134"/>
      <c r="L1617" s="136"/>
    </row>
    <row r="1618" spans="1:14">
      <c r="A1618" s="130"/>
      <c r="B1618" s="184" t="s">
        <v>50</v>
      </c>
      <c r="C1618" s="168" t="str">
        <f>IF(COUNTIF(C1537:C1616,"×")=0,"",COUNTIF(C1537:C1616,"×"))</f>
        <v/>
      </c>
      <c r="D1618" s="133"/>
      <c r="I1618" s="197"/>
      <c r="K1618" s="134"/>
      <c r="L1618" s="136"/>
    </row>
    <row r="1619" spans="1:14" ht="14.25" thickBot="1">
      <c r="A1619" s="130"/>
      <c r="B1619" s="184" t="s">
        <v>51</v>
      </c>
      <c r="C1619" s="236"/>
      <c r="D1619" s="221"/>
      <c r="E1619" s="173"/>
      <c r="F1619" s="173"/>
      <c r="G1619" s="173"/>
      <c r="H1619" s="173"/>
      <c r="I1619" s="134"/>
      <c r="K1619" s="134"/>
      <c r="L1619" s="136"/>
    </row>
    <row r="1620" spans="1:14" ht="14.25" thickTop="1">
      <c r="A1620" s="130"/>
      <c r="B1620" s="187" t="s">
        <v>52</v>
      </c>
      <c r="C1620" s="145" t="str">
        <f>C1617</f>
        <v/>
      </c>
      <c r="D1620" s="369" t="s">
        <v>1111</v>
      </c>
      <c r="E1620" s="370"/>
      <c r="F1620" s="370"/>
      <c r="G1620" s="547"/>
      <c r="I1620" s="134"/>
      <c r="K1620" s="134"/>
      <c r="L1620" s="136"/>
    </row>
    <row r="1621" spans="1:14">
      <c r="A1621" s="130"/>
      <c r="B1621" s="187" t="s">
        <v>53</v>
      </c>
      <c r="C1621" s="145" t="str">
        <f>IF(SUM(C1617:C1618)=0,"",SUM(C1617:C1618))</f>
        <v/>
      </c>
      <c r="D1621" s="364" t="s">
        <v>1118</v>
      </c>
      <c r="E1621" s="9"/>
      <c r="F1621" s="9"/>
      <c r="G1621" s="543"/>
      <c r="I1621" s="134"/>
      <c r="K1621" s="134"/>
      <c r="L1621" s="136"/>
    </row>
    <row r="1622" spans="1:14">
      <c r="A1622" s="130"/>
      <c r="B1622" s="187" t="s">
        <v>54</v>
      </c>
      <c r="C1622" s="152" t="str">
        <f>IF(ISERROR(C1620/C1621)=TRUE,"",ROUNDDOWN(C1620/C1621,2))</f>
        <v/>
      </c>
      <c r="D1622" s="364" t="s">
        <v>1108</v>
      </c>
      <c r="E1622" s="9"/>
      <c r="F1622" s="9"/>
      <c r="G1622" s="148"/>
      <c r="I1622" s="134"/>
      <c r="K1622" s="134"/>
      <c r="L1622" s="136"/>
    </row>
    <row r="1623" spans="1:14" ht="14.25" thickBot="1">
      <c r="A1623" s="130"/>
      <c r="B1623" s="187"/>
      <c r="C1623" s="630" t="str">
        <f>IF(C1622="","",IF(C1621&lt;=2,"c",IF(C1622&lt;0.6,"c",IF(C1622&lt;0.75,"b",IF(C1622&lt;0.9,"a'",IF(C1622&gt;=0.9,"a",""))))))</f>
        <v/>
      </c>
      <c r="D1623" s="373" t="s">
        <v>1119</v>
      </c>
      <c r="E1623" s="374"/>
      <c r="F1623" s="374"/>
      <c r="G1623" s="149"/>
      <c r="I1623" s="134"/>
      <c r="K1623" s="134"/>
      <c r="L1623" s="136"/>
    </row>
    <row r="1624" spans="1:14" ht="14.25" thickTop="1">
      <c r="A1624" s="130"/>
      <c r="B1624" s="187"/>
      <c r="C1624" s="243"/>
      <c r="D1624" s="501"/>
      <c r="E1624" s="173"/>
      <c r="F1624" s="173"/>
      <c r="G1624" s="173"/>
      <c r="I1624" s="134"/>
      <c r="K1624" s="134"/>
      <c r="L1624" s="136"/>
    </row>
    <row r="1625" spans="1:14">
      <c r="A1625" s="130"/>
      <c r="B1625" s="144" t="s">
        <v>18</v>
      </c>
      <c r="C1625" s="631" t="str">
        <f>IF(OR(K1536="○"),"e",IF(OR(I1536="○"),"d",IF(OR(I1623="d"),"d",N1627)))</f>
        <v/>
      </c>
      <c r="D1625" s="403" t="s">
        <v>609</v>
      </c>
      <c r="E1625" s="173"/>
      <c r="F1625" s="173"/>
      <c r="I1625" s="134"/>
      <c r="K1625" s="134"/>
      <c r="L1625" s="136"/>
    </row>
    <row r="1626" spans="1:14" ht="14.25" thickBot="1">
      <c r="A1626" s="170"/>
      <c r="B1626" s="171"/>
      <c r="C1626" s="161"/>
      <c r="D1626" s="294"/>
      <c r="E1626" s="287"/>
      <c r="F1626" s="287"/>
      <c r="G1626" s="287"/>
      <c r="H1626" s="158"/>
      <c r="I1626" s="159"/>
      <c r="J1626" s="158"/>
      <c r="K1626" s="159"/>
      <c r="L1626" s="161"/>
    </row>
    <row r="1627" spans="1:14">
      <c r="A1627" s="219"/>
      <c r="D1627" s="501"/>
      <c r="E1627" s="173"/>
      <c r="F1627" s="173"/>
      <c r="N1627" s="525" t="str">
        <f>IF(AND(I1543="○",C1621&lt;=2),"c",IF(AND(I1544="○",C1621&lt;=2),"c",IF(AND(I1545="○",C1621&lt;=2),"c",IF(AND(I1546="○",C1621&lt;=2),"c",IF(AND(I1543="○",C1623="a"),"a",IF(AND(I1544="○",C1623="a"),"a'",IF(AND(I1545="○",C1623="a"),"b",IF(AND(I1546="○",C1623="a"),"b",IF(AND(I1543="○",C1623="a'"),"a'",IF(AND(I1544="○",C1623="a'"),"b",IF(AND(I1545="○",C1623="a'"),"b'",IF(AND(I1546="○",C1623="a'"),"b'",IF(AND(I1543="○",C1623="b"),"b",IF(AND(I1544="○",C1623="b"),"b'",IF(AND(I1545="○",C1623="b"),"c",IF(AND(I1546="○",C1623="b"),"c",IF(AND(I1543="○",C1623="c"),"b'",IF(AND(I1544="○",C1623="c"),"c",IF(AND(I1545="○",C1623="c"),"c",IF(AND(I1546="○",C1623="c"),"c",""))))))))))))))))))))</f>
        <v/>
      </c>
    </row>
    <row r="1628" spans="1:14" ht="14.25" thickBot="1">
      <c r="A1628" s="9" t="s">
        <v>1643</v>
      </c>
      <c r="B1628" s="501"/>
      <c r="D1628" s="157"/>
      <c r="E1628" s="158"/>
      <c r="F1628" s="158"/>
      <c r="G1628" s="158"/>
      <c r="H1628" s="158"/>
    </row>
    <row r="1629" spans="1:14">
      <c r="A1629" s="1696" t="s">
        <v>136</v>
      </c>
      <c r="B1629" s="1698" t="s">
        <v>611</v>
      </c>
      <c r="C1629" s="1469" t="s">
        <v>42</v>
      </c>
      <c r="D1629" s="473" t="s">
        <v>67</v>
      </c>
      <c r="E1629" s="474" t="s">
        <v>351</v>
      </c>
      <c r="F1629" s="475" t="s">
        <v>70</v>
      </c>
      <c r="G1629" s="475" t="s">
        <v>353</v>
      </c>
      <c r="H1629" s="476" t="s">
        <v>39</v>
      </c>
      <c r="I1629" s="1629" t="s">
        <v>25</v>
      </c>
      <c r="J1629" s="1630"/>
    </row>
    <row r="1630" spans="1:14">
      <c r="A1630" s="1697"/>
      <c r="B1630" s="1699"/>
      <c r="C1630" s="1470"/>
      <c r="D1630" s="436" t="s">
        <v>354</v>
      </c>
      <c r="E1630" s="477" t="s">
        <v>355</v>
      </c>
      <c r="F1630" s="478" t="s">
        <v>356</v>
      </c>
      <c r="G1630" s="478" t="s">
        <v>357</v>
      </c>
      <c r="H1630" s="530" t="s">
        <v>358</v>
      </c>
      <c r="I1630" s="1631" t="s">
        <v>360</v>
      </c>
      <c r="J1630" s="1632"/>
    </row>
    <row r="1631" spans="1:14" ht="14.25" thickBot="1">
      <c r="A1631" s="1646" t="s">
        <v>569</v>
      </c>
      <c r="B1631" s="1694" t="s">
        <v>2051</v>
      </c>
      <c r="C1631" s="167"/>
      <c r="D1631" s="469" t="s">
        <v>359</v>
      </c>
      <c r="H1631" s="345"/>
      <c r="I1631" s="345"/>
      <c r="J1631" s="346"/>
    </row>
    <row r="1632" spans="1:14" ht="14.25" thickTop="1">
      <c r="A1632" s="1647"/>
      <c r="B1632" s="1496"/>
      <c r="C1632" s="138"/>
      <c r="D1632" s="1462" t="s">
        <v>900</v>
      </c>
      <c r="E1632" s="1463"/>
      <c r="F1632" s="468"/>
      <c r="G1632" s="529"/>
      <c r="H1632" s="333" t="s">
        <v>255</v>
      </c>
      <c r="I1632" s="499"/>
      <c r="J1632" s="500"/>
    </row>
    <row r="1633" spans="1:12">
      <c r="A1633" s="1647"/>
      <c r="B1633" s="1496"/>
      <c r="C1633" s="138"/>
      <c r="D1633" s="1462" t="s">
        <v>901</v>
      </c>
      <c r="E1633" s="1463"/>
      <c r="F1633" s="1463"/>
      <c r="G1633" s="1652"/>
      <c r="H1633" s="508" t="s">
        <v>1035</v>
      </c>
      <c r="I1633" s="501"/>
      <c r="J1633" s="509"/>
    </row>
    <row r="1634" spans="1:12">
      <c r="A1634" s="514" t="s">
        <v>180</v>
      </c>
      <c r="B1634" s="133"/>
      <c r="C1634" s="138"/>
      <c r="D1634" s="1462" t="s">
        <v>902</v>
      </c>
      <c r="E1634" s="1463"/>
      <c r="F1634" s="468"/>
      <c r="G1634" s="529"/>
      <c r="H1634" s="508" t="s">
        <v>616</v>
      </c>
      <c r="I1634" s="501"/>
      <c r="J1634" s="509"/>
    </row>
    <row r="1635" spans="1:12">
      <c r="A1635" s="514"/>
      <c r="B1635" s="221"/>
      <c r="C1635" s="138"/>
      <c r="D1635" s="1462" t="s">
        <v>903</v>
      </c>
      <c r="E1635" s="1463"/>
      <c r="F1635" s="468"/>
      <c r="G1635" s="529"/>
      <c r="H1635" s="508" t="s">
        <v>617</v>
      </c>
      <c r="I1635" s="501"/>
      <c r="J1635" s="509"/>
    </row>
    <row r="1636" spans="1:12">
      <c r="A1636" s="514"/>
      <c r="B1636" s="186"/>
      <c r="C1636" s="138"/>
      <c r="D1636" s="1462" t="s">
        <v>629</v>
      </c>
      <c r="E1636" s="1463"/>
      <c r="F1636" s="468"/>
      <c r="G1636" s="529"/>
      <c r="H1636" s="508" t="s">
        <v>618</v>
      </c>
      <c r="I1636" s="501"/>
      <c r="J1636" s="509"/>
    </row>
    <row r="1637" spans="1:12">
      <c r="A1637" s="514"/>
      <c r="B1637" s="221"/>
      <c r="C1637" s="138"/>
      <c r="D1637" s="440" t="s">
        <v>904</v>
      </c>
      <c r="E1637" s="143"/>
      <c r="F1637" s="143"/>
      <c r="G1637" s="529"/>
      <c r="H1637" s="508" t="s">
        <v>619</v>
      </c>
      <c r="I1637" s="501"/>
      <c r="J1637" s="509"/>
    </row>
    <row r="1638" spans="1:12" ht="14.25" thickBot="1">
      <c r="A1638" s="514"/>
      <c r="B1638" s="223"/>
      <c r="C1638" s="138"/>
      <c r="D1638" s="1700" t="s">
        <v>1076</v>
      </c>
      <c r="E1638" s="1701"/>
      <c r="F1638" s="1701"/>
      <c r="G1638" s="1716"/>
      <c r="H1638" s="334" t="s">
        <v>620</v>
      </c>
      <c r="I1638" s="510"/>
      <c r="J1638" s="511"/>
    </row>
    <row r="1639" spans="1:12" ht="14.25" thickTop="1">
      <c r="A1639" s="514"/>
      <c r="B1639" s="184" t="s">
        <v>49</v>
      </c>
      <c r="C1639" s="145" t="str">
        <f>IF(AND(C1640="",COUNTIF(C1632:C1638,"○")=0),"",COUNTIF(C1632:C1638,"○"))</f>
        <v/>
      </c>
      <c r="D1639" s="221"/>
      <c r="E1639" s="173"/>
      <c r="F1639" s="173"/>
      <c r="I1639" s="151"/>
      <c r="J1639" s="249"/>
    </row>
    <row r="1640" spans="1:12">
      <c r="A1640" s="130"/>
      <c r="B1640" s="184" t="s">
        <v>50</v>
      </c>
      <c r="C1640" s="145" t="str">
        <f>IF(COUNTIF(C1632:C1638,"×")=0,"",COUNTIF(C1632:C1638,"×"))</f>
        <v/>
      </c>
      <c r="D1640" s="221"/>
      <c r="E1640" s="173"/>
      <c r="F1640" s="173"/>
      <c r="J1640" s="136"/>
    </row>
    <row r="1641" spans="1:12">
      <c r="A1641" s="130"/>
      <c r="B1641" s="184" t="s">
        <v>51</v>
      </c>
      <c r="C1641" s="201"/>
      <c r="D1641" s="221"/>
      <c r="E1641" s="173"/>
      <c r="F1641" s="173"/>
      <c r="J1641" s="136"/>
    </row>
    <row r="1642" spans="1:12">
      <c r="A1642" s="130"/>
      <c r="B1642" s="187" t="s">
        <v>52</v>
      </c>
      <c r="C1642" s="145" t="str">
        <f>C1639</f>
        <v/>
      </c>
      <c r="D1642" s="221"/>
      <c r="E1642" s="173"/>
      <c r="F1642" s="173"/>
      <c r="J1642" s="136"/>
    </row>
    <row r="1643" spans="1:12">
      <c r="A1643" s="130"/>
      <c r="B1643" s="187" t="s">
        <v>53</v>
      </c>
      <c r="C1643" s="168" t="str">
        <f>IF(SUM(C1639:C1640)=0,"",SUM(C1639:C1640))</f>
        <v/>
      </c>
      <c r="J1643" s="136"/>
    </row>
    <row r="1644" spans="1:12">
      <c r="A1644" s="130"/>
      <c r="B1644" s="187" t="s">
        <v>54</v>
      </c>
      <c r="C1644" s="169" t="str">
        <f>IF(ISERROR(C1642/C1643)=TRUE,"",ROUNDDOWN(C1642/C1643,2))</f>
        <v/>
      </c>
      <c r="J1644" s="136"/>
    </row>
    <row r="1645" spans="1:12">
      <c r="A1645" s="130"/>
      <c r="B1645" s="187" t="s">
        <v>18</v>
      </c>
      <c r="C1645" s="153" t="str">
        <f>IF(C1644="","",IF(C1644&lt;=0.1,"d",IF(C1644&lt;=0.25,"c",IF(C1644&lt;=0.45,"b'",IF(C1644&lt;=0.65,"b",IF(C1644&lt;=0.8,"a'",IF(C1644&gt;0.8,"a","")))))))</f>
        <v/>
      </c>
      <c r="D1645" s="221"/>
      <c r="E1645" s="173"/>
      <c r="F1645" s="173"/>
      <c r="J1645" s="136"/>
    </row>
    <row r="1646" spans="1:12" ht="14.25" thickBot="1">
      <c r="A1646" s="170"/>
      <c r="B1646" s="171"/>
      <c r="C1646" s="161"/>
      <c r="D1646" s="292"/>
      <c r="E1646" s="293"/>
      <c r="F1646" s="293"/>
      <c r="G1646" s="158"/>
      <c r="H1646" s="158"/>
      <c r="I1646" s="158"/>
      <c r="J1646" s="161"/>
    </row>
    <row r="1647" spans="1:12" ht="17.25">
      <c r="A1647" s="119" t="s">
        <v>1655</v>
      </c>
      <c r="D1647" s="1477" t="s">
        <v>1674</v>
      </c>
      <c r="E1647" s="1477"/>
      <c r="F1647" s="1477"/>
      <c r="G1647" s="1477"/>
      <c r="H1647" s="1477"/>
      <c r="I1647" s="512"/>
    </row>
    <row r="1648" spans="1:12" ht="14.25" thickBot="1">
      <c r="A1648" s="9" t="s">
        <v>1643</v>
      </c>
      <c r="J1648" s="174"/>
      <c r="L1648" s="443" t="s">
        <v>684</v>
      </c>
    </row>
    <row r="1649" spans="1:12">
      <c r="A1649" s="226" t="s">
        <v>185</v>
      </c>
      <c r="B1649" s="227" t="s">
        <v>568</v>
      </c>
      <c r="C1649" s="1469" t="s">
        <v>42</v>
      </c>
      <c r="D1649" s="517" t="s">
        <v>67</v>
      </c>
      <c r="E1649" s="518" t="s">
        <v>351</v>
      </c>
      <c r="F1649" s="519" t="s">
        <v>70</v>
      </c>
      <c r="G1649" s="519" t="s">
        <v>353</v>
      </c>
      <c r="H1649" s="520" t="s">
        <v>39</v>
      </c>
      <c r="I1649" s="1604" t="s">
        <v>42</v>
      </c>
      <c r="J1649" s="224" t="s">
        <v>25</v>
      </c>
      <c r="K1649" s="1609" t="s">
        <v>42</v>
      </c>
      <c r="L1649" s="225" t="s">
        <v>73</v>
      </c>
    </row>
    <row r="1650" spans="1:12" ht="42" customHeight="1">
      <c r="A1650" s="1646" t="s">
        <v>569</v>
      </c>
      <c r="B1650" s="234" t="s">
        <v>1514</v>
      </c>
      <c r="C1650" s="1470"/>
      <c r="D1650" s="1655" t="s">
        <v>570</v>
      </c>
      <c r="E1650" s="1656"/>
      <c r="F1650" s="1656"/>
      <c r="G1650" s="1656"/>
      <c r="H1650" s="1657"/>
      <c r="I1650" s="1605"/>
      <c r="J1650" s="235"/>
      <c r="K1650" s="1610"/>
      <c r="L1650" s="248"/>
    </row>
    <row r="1651" spans="1:12" ht="14.25" customHeight="1">
      <c r="A1651" s="1647"/>
      <c r="B1651" s="229"/>
      <c r="C1651" s="136"/>
      <c r="D1651" s="469" t="s">
        <v>359</v>
      </c>
      <c r="I1651" s="165"/>
      <c r="K1651" s="165"/>
      <c r="L1651" s="136"/>
    </row>
    <row r="1652" spans="1:12" ht="14.25" customHeight="1">
      <c r="A1652" s="1647"/>
      <c r="B1652" s="131"/>
      <c r="C1652" s="328"/>
      <c r="D1652" s="586" t="s">
        <v>685</v>
      </c>
      <c r="E1652" s="550"/>
      <c r="F1652" s="550"/>
      <c r="G1652" s="550"/>
      <c r="H1652" s="550"/>
      <c r="I1652" s="139"/>
      <c r="J1652" s="1464" t="s">
        <v>621</v>
      </c>
      <c r="K1652" s="139"/>
      <c r="L1652" s="1465" t="s">
        <v>571</v>
      </c>
    </row>
    <row r="1653" spans="1:12" ht="14.25" customHeight="1">
      <c r="A1653" s="1647"/>
      <c r="B1653" s="220"/>
      <c r="C1653" s="138"/>
      <c r="D1653" s="1460" t="s">
        <v>890</v>
      </c>
      <c r="E1653" s="1461"/>
      <c r="F1653" s="1461"/>
      <c r="G1653" s="1461"/>
      <c r="H1653" s="1487"/>
      <c r="I1653" s="196"/>
      <c r="J1653" s="1464"/>
      <c r="K1653" s="196"/>
      <c r="L1653" s="1465"/>
    </row>
    <row r="1654" spans="1:12" ht="14.25" customHeight="1">
      <c r="A1654" s="130"/>
      <c r="B1654" s="131"/>
      <c r="C1654" s="138"/>
      <c r="D1654" s="1462" t="s">
        <v>891</v>
      </c>
      <c r="E1654" s="1463"/>
      <c r="F1654" s="1463"/>
      <c r="G1654" s="1463"/>
      <c r="H1654" s="1484"/>
      <c r="I1654" s="196"/>
      <c r="J1654" s="1464"/>
      <c r="K1654" s="196"/>
      <c r="L1654" s="1465"/>
    </row>
    <row r="1655" spans="1:12" ht="14.25" customHeight="1">
      <c r="A1655" s="130"/>
      <c r="B1655" s="131"/>
      <c r="C1655" s="138"/>
      <c r="D1655" s="1462" t="s">
        <v>892</v>
      </c>
      <c r="E1655" s="1463"/>
      <c r="F1655" s="1463"/>
      <c r="G1655" s="1463"/>
      <c r="H1655" s="1484"/>
      <c r="I1655" s="192"/>
      <c r="J1655" s="1464"/>
      <c r="K1655" s="196"/>
      <c r="L1655" s="1465"/>
    </row>
    <row r="1656" spans="1:12" ht="14.25" customHeight="1">
      <c r="A1656" s="130"/>
      <c r="B1656" s="131"/>
      <c r="C1656" s="138"/>
      <c r="D1656" s="1462" t="s">
        <v>893</v>
      </c>
      <c r="E1656" s="1463"/>
      <c r="F1656" s="1463"/>
      <c r="G1656" s="1463"/>
      <c r="H1656" s="1484"/>
      <c r="I1656" s="134">
        <f>Sheet1!B1147</f>
        <v>0</v>
      </c>
      <c r="J1656" s="1464"/>
      <c r="K1656" s="134"/>
      <c r="L1656" s="1465"/>
    </row>
    <row r="1657" spans="1:12" ht="14.25" customHeight="1" thickBot="1">
      <c r="A1657" s="130"/>
      <c r="B1657" s="131"/>
      <c r="C1657" s="138"/>
      <c r="D1657" s="1462" t="s">
        <v>894</v>
      </c>
      <c r="E1657" s="1463"/>
      <c r="F1657" s="1463"/>
      <c r="G1657" s="1463"/>
      <c r="H1657" s="1484"/>
      <c r="I1657" s="134"/>
      <c r="K1657" s="134"/>
      <c r="L1657" s="496"/>
    </row>
    <row r="1658" spans="1:12" ht="14.25" customHeight="1" thickTop="1">
      <c r="A1658" s="130"/>
      <c r="B1658" s="131"/>
      <c r="C1658" s="138"/>
      <c r="D1658" s="1462" t="s">
        <v>895</v>
      </c>
      <c r="E1658" s="1463"/>
      <c r="F1658" s="1463"/>
      <c r="G1658" s="1463"/>
      <c r="H1658" s="1652"/>
      <c r="I1658" s="1613" t="s">
        <v>584</v>
      </c>
      <c r="J1658" s="1615"/>
      <c r="L1658" s="496"/>
    </row>
    <row r="1659" spans="1:12" ht="14.25" customHeight="1">
      <c r="A1659" s="130"/>
      <c r="B1659" s="131"/>
      <c r="C1659" s="138"/>
      <c r="D1659" s="1462" t="s">
        <v>896</v>
      </c>
      <c r="E1659" s="1463"/>
      <c r="F1659" s="1463"/>
      <c r="G1659" s="1463"/>
      <c r="H1659" s="1652"/>
      <c r="I1659" s="575"/>
      <c r="J1659" s="365" t="s">
        <v>585</v>
      </c>
      <c r="L1659" s="496"/>
    </row>
    <row r="1660" spans="1:12" ht="14.25" customHeight="1">
      <c r="A1660" s="130"/>
      <c r="B1660" s="133"/>
      <c r="C1660" s="138"/>
      <c r="D1660" s="1713" t="s">
        <v>679</v>
      </c>
      <c r="E1660" s="1714"/>
      <c r="F1660" s="1714"/>
      <c r="G1660" s="1714"/>
      <c r="H1660" s="1720"/>
      <c r="I1660" s="575"/>
      <c r="J1660" s="365" t="s">
        <v>587</v>
      </c>
      <c r="K1660" s="134"/>
      <c r="L1660" s="136"/>
    </row>
    <row r="1661" spans="1:12" ht="14.25" customHeight="1">
      <c r="A1661" s="130"/>
      <c r="B1661" s="131"/>
      <c r="C1661" s="533"/>
      <c r="D1661" s="540" t="s">
        <v>897</v>
      </c>
      <c r="E1661" s="541"/>
      <c r="F1661" s="541"/>
      <c r="G1661" s="541"/>
      <c r="H1661" s="542"/>
      <c r="I1661" s="575"/>
      <c r="J1661" s="365" t="s">
        <v>589</v>
      </c>
      <c r="L1661" s="496"/>
    </row>
    <row r="1662" spans="1:12" ht="14.25" customHeight="1" thickBot="1">
      <c r="A1662" s="130"/>
      <c r="B1662" s="131"/>
      <c r="C1662" s="138"/>
      <c r="D1662" s="1462" t="s">
        <v>1502</v>
      </c>
      <c r="E1662" s="1463"/>
      <c r="F1662" s="1463"/>
      <c r="G1662" s="1463"/>
      <c r="H1662" s="1652"/>
      <c r="I1662" s="577"/>
      <c r="J1662" s="367" t="s">
        <v>591</v>
      </c>
      <c r="K1662" s="134"/>
      <c r="L1662" s="496"/>
    </row>
    <row r="1663" spans="1:12" ht="14.25" customHeight="1" thickTop="1">
      <c r="A1663" s="130"/>
      <c r="B1663" s="131"/>
      <c r="C1663" s="138"/>
      <c r="D1663" s="1462" t="s">
        <v>1503</v>
      </c>
      <c r="E1663" s="1463"/>
      <c r="F1663" s="1463"/>
      <c r="G1663" s="1463"/>
      <c r="H1663" s="1463"/>
      <c r="I1663" s="593"/>
      <c r="K1663" s="134"/>
      <c r="L1663" s="496"/>
    </row>
    <row r="1664" spans="1:12" ht="14.25" customHeight="1">
      <c r="A1664" s="130"/>
      <c r="B1664" s="131"/>
      <c r="C1664" s="138"/>
      <c r="D1664" s="1462" t="s">
        <v>1504</v>
      </c>
      <c r="E1664" s="1463"/>
      <c r="F1664" s="1463"/>
      <c r="G1664" s="1463"/>
      <c r="H1664" s="1484"/>
      <c r="I1664" s="197"/>
      <c r="K1664" s="134"/>
      <c r="L1664" s="496"/>
    </row>
    <row r="1665" spans="1:12" ht="14.25" customHeight="1">
      <c r="A1665" s="130"/>
      <c r="B1665" s="131"/>
      <c r="C1665" s="138"/>
      <c r="D1665" s="1462" t="s">
        <v>1505</v>
      </c>
      <c r="E1665" s="1463"/>
      <c r="F1665" s="1463"/>
      <c r="G1665" s="1463"/>
      <c r="H1665" s="1484"/>
      <c r="I1665" s="197"/>
      <c r="K1665" s="134"/>
      <c r="L1665" s="496"/>
    </row>
    <row r="1666" spans="1:12" ht="14.25" customHeight="1">
      <c r="A1666" s="130"/>
      <c r="B1666" s="131"/>
      <c r="C1666" s="138"/>
      <c r="D1666" s="1639" t="s">
        <v>1516</v>
      </c>
      <c r="E1666" s="1640"/>
      <c r="F1666" s="1640"/>
      <c r="G1666" s="1640"/>
      <c r="H1666" s="1641"/>
      <c r="I1666" s="197"/>
      <c r="K1666" s="134"/>
      <c r="L1666" s="496"/>
    </row>
    <row r="1667" spans="1:12" ht="14.25" customHeight="1">
      <c r="A1667" s="130"/>
      <c r="B1667" s="131"/>
      <c r="C1667" s="138"/>
      <c r="D1667" s="1460" t="s">
        <v>1507</v>
      </c>
      <c r="E1667" s="1461"/>
      <c r="F1667" s="1461"/>
      <c r="G1667" s="1461"/>
      <c r="H1667" s="1461"/>
      <c r="I1667" s="1461"/>
      <c r="J1667" s="1487"/>
      <c r="L1667" s="496"/>
    </row>
    <row r="1668" spans="1:12" ht="14.25" customHeight="1">
      <c r="A1668" s="130"/>
      <c r="B1668" s="131"/>
      <c r="C1668" s="138"/>
      <c r="D1668" s="1658" t="s">
        <v>1508</v>
      </c>
      <c r="E1668" s="1659"/>
      <c r="F1668" s="1659"/>
      <c r="G1668" s="1659"/>
      <c r="H1668" s="1660"/>
      <c r="I1668" s="197"/>
      <c r="J1668" s="147"/>
      <c r="L1668" s="496"/>
    </row>
    <row r="1669" spans="1:12" ht="14.25" customHeight="1">
      <c r="A1669" s="130"/>
      <c r="B1669" s="131"/>
      <c r="C1669" s="138"/>
      <c r="D1669" s="1460" t="s">
        <v>1509</v>
      </c>
      <c r="E1669" s="1461"/>
      <c r="F1669" s="1461"/>
      <c r="G1669" s="1461"/>
      <c r="H1669" s="1461"/>
      <c r="I1669" s="1461"/>
      <c r="J1669" s="1461"/>
      <c r="K1669" s="1461"/>
      <c r="L1669" s="1642"/>
    </row>
    <row r="1670" spans="1:12" ht="14.25" customHeight="1">
      <c r="A1670" s="130"/>
      <c r="B1670" s="131"/>
      <c r="C1670" s="138"/>
      <c r="D1670" s="1658" t="s">
        <v>1510</v>
      </c>
      <c r="E1670" s="1659"/>
      <c r="F1670" s="1659"/>
      <c r="G1670" s="1659"/>
      <c r="H1670" s="1660"/>
      <c r="I1670" s="197"/>
      <c r="J1670" s="147"/>
      <c r="L1670" s="496"/>
    </row>
    <row r="1671" spans="1:12" ht="14.25" customHeight="1">
      <c r="A1671" s="130"/>
      <c r="B1671" s="131"/>
      <c r="C1671" s="138"/>
      <c r="D1671" s="1460" t="s">
        <v>1511</v>
      </c>
      <c r="E1671" s="1461"/>
      <c r="F1671" s="1461"/>
      <c r="G1671" s="1461"/>
      <c r="H1671" s="1461"/>
      <c r="I1671" s="1461"/>
      <c r="J1671" s="1487"/>
      <c r="L1671" s="496"/>
    </row>
    <row r="1672" spans="1:12" ht="14.25" customHeight="1">
      <c r="A1672" s="130"/>
      <c r="B1672" s="131"/>
      <c r="C1672" s="138"/>
      <c r="D1672" s="1661" t="s">
        <v>1512</v>
      </c>
      <c r="E1672" s="1662"/>
      <c r="F1672" s="1662"/>
      <c r="G1672" s="1662"/>
      <c r="H1672" s="1663"/>
      <c r="I1672" s="197"/>
      <c r="J1672" s="147"/>
      <c r="L1672" s="496"/>
    </row>
    <row r="1673" spans="1:12" ht="14.25" customHeight="1">
      <c r="A1673" s="130"/>
      <c r="B1673" s="131"/>
      <c r="C1673" s="138"/>
      <c r="D1673" s="1462" t="s">
        <v>1513</v>
      </c>
      <c r="E1673" s="1463"/>
      <c r="F1673" s="1463"/>
      <c r="G1673" s="1463"/>
      <c r="H1673" s="1484"/>
      <c r="I1673" s="197"/>
      <c r="J1673" s="147"/>
      <c r="L1673" s="496"/>
    </row>
    <row r="1674" spans="1:12" ht="14.25" customHeight="1">
      <c r="A1674" s="130"/>
      <c r="B1674" s="133"/>
      <c r="C1674" s="138"/>
      <c r="D1674" s="1713" t="s">
        <v>667</v>
      </c>
      <c r="E1674" s="1714"/>
      <c r="F1674" s="1714"/>
      <c r="G1674" s="1714"/>
      <c r="H1674" s="1715"/>
      <c r="I1674" s="197"/>
      <c r="J1674" s="147"/>
      <c r="K1674" s="134"/>
      <c r="L1674" s="136"/>
    </row>
    <row r="1675" spans="1:12">
      <c r="A1675" s="130"/>
      <c r="B1675" s="184" t="s">
        <v>49</v>
      </c>
      <c r="C1675" s="168" t="str">
        <f>IF(AND(C1676="",COUNTIF(C1653:C1674,"○")=0),"",COUNTIF(C1653:C1674,"○"))</f>
        <v/>
      </c>
      <c r="D1675" s="503"/>
      <c r="E1675" s="504"/>
      <c r="F1675" s="504"/>
      <c r="G1675" s="504"/>
      <c r="H1675" s="505"/>
      <c r="I1675" s="197"/>
      <c r="K1675" s="134"/>
      <c r="L1675" s="136"/>
    </row>
    <row r="1676" spans="1:12">
      <c r="A1676" s="130"/>
      <c r="B1676" s="184" t="s">
        <v>50</v>
      </c>
      <c r="C1676" s="168" t="str">
        <f>IF(COUNTIF(C1653:C1674,"×")=0,"",COUNTIF(C1653:C1674,"×"))</f>
        <v/>
      </c>
      <c r="D1676" s="133"/>
      <c r="I1676" s="197"/>
      <c r="K1676" s="134"/>
      <c r="L1676" s="136"/>
    </row>
    <row r="1677" spans="1:12" ht="14.25" thickBot="1">
      <c r="A1677" s="130"/>
      <c r="B1677" s="184" t="s">
        <v>51</v>
      </c>
      <c r="C1677" s="236"/>
      <c r="D1677" s="221"/>
      <c r="E1677" s="173"/>
      <c r="F1677" s="173"/>
      <c r="G1677" s="173"/>
      <c r="H1677" s="173"/>
      <c r="I1677" s="134"/>
      <c r="K1677" s="134"/>
      <c r="L1677" s="136"/>
    </row>
    <row r="1678" spans="1:12" ht="14.25" thickTop="1">
      <c r="A1678" s="130"/>
      <c r="B1678" s="187" t="s">
        <v>52</v>
      </c>
      <c r="C1678" s="145" t="str">
        <f>C1675</f>
        <v/>
      </c>
      <c r="D1678" s="369" t="s">
        <v>1111</v>
      </c>
      <c r="E1678" s="370"/>
      <c r="F1678" s="370"/>
      <c r="G1678" s="547"/>
      <c r="I1678" s="134"/>
      <c r="K1678" s="134"/>
      <c r="L1678" s="136"/>
    </row>
    <row r="1679" spans="1:12">
      <c r="A1679" s="130"/>
      <c r="B1679" s="187" t="s">
        <v>53</v>
      </c>
      <c r="C1679" s="145" t="str">
        <f>IF(SUM(C1675:C1676)=0,"",SUM(C1675:C1676))</f>
        <v/>
      </c>
      <c r="D1679" s="364" t="s">
        <v>1118</v>
      </c>
      <c r="E1679" s="9"/>
      <c r="F1679" s="9"/>
      <c r="G1679" s="543"/>
      <c r="I1679" s="134"/>
      <c r="K1679" s="134"/>
      <c r="L1679" s="136"/>
    </row>
    <row r="1680" spans="1:12">
      <c r="A1680" s="130"/>
      <c r="B1680" s="187" t="s">
        <v>54</v>
      </c>
      <c r="C1680" s="152" t="str">
        <f>IF(ISERROR(C1678/C1679)=TRUE,"",ROUNDDOWN(C1678/C1679,2))</f>
        <v/>
      </c>
      <c r="D1680" s="364" t="s">
        <v>1108</v>
      </c>
      <c r="E1680" s="9"/>
      <c r="F1680" s="9"/>
      <c r="G1680" s="148"/>
      <c r="I1680" s="134"/>
      <c r="K1680" s="134"/>
      <c r="L1680" s="136"/>
    </row>
    <row r="1681" spans="1:14" ht="14.25" thickBot="1">
      <c r="A1681" s="130"/>
      <c r="B1681" s="187"/>
      <c r="C1681" s="247" t="str">
        <f>IF(C1680="","",IF(C1679&lt;=2,"c",IF(C1680&lt;0.6,"c",IF(C1680&lt;0.75,"b",IF(C1680&lt;0.9,"a'",IF(C1680&gt;=0.9,"a",""))))))</f>
        <v/>
      </c>
      <c r="D1681" s="373" t="s">
        <v>1119</v>
      </c>
      <c r="E1681" s="374"/>
      <c r="F1681" s="374"/>
      <c r="G1681" s="149"/>
      <c r="I1681" s="134"/>
      <c r="K1681" s="134"/>
      <c r="L1681" s="136"/>
    </row>
    <row r="1682" spans="1:14" ht="14.25" thickTop="1">
      <c r="A1682" s="130"/>
      <c r="B1682" s="187"/>
      <c r="C1682" s="243"/>
      <c r="D1682" s="501"/>
      <c r="E1682" s="173"/>
      <c r="F1682" s="173"/>
      <c r="G1682" s="173"/>
      <c r="I1682" s="134"/>
      <c r="K1682" s="134"/>
      <c r="L1682" s="136"/>
    </row>
    <row r="1683" spans="1:14">
      <c r="A1683" s="130"/>
      <c r="B1683" s="144" t="s">
        <v>18</v>
      </c>
      <c r="C1683" s="244" t="str">
        <f>IF(OR(K1652="○"),"e",IF(OR(I1652="○"),"d",IF(OR(I1681="d"),"d",N1686)))</f>
        <v/>
      </c>
      <c r="D1683" s="501" t="s">
        <v>609</v>
      </c>
      <c r="E1683" s="173"/>
      <c r="F1683" s="173"/>
      <c r="I1683" s="134"/>
      <c r="K1683" s="134"/>
      <c r="L1683" s="136"/>
    </row>
    <row r="1684" spans="1:14" ht="14.25" thickBot="1">
      <c r="A1684" s="170"/>
      <c r="B1684" s="171"/>
      <c r="C1684" s="161"/>
      <c r="D1684" s="294"/>
      <c r="E1684" s="287"/>
      <c r="F1684" s="287"/>
      <c r="G1684" s="287"/>
      <c r="H1684" s="158"/>
      <c r="I1684" s="159"/>
      <c r="J1684" s="158"/>
      <c r="K1684" s="159"/>
      <c r="L1684" s="161"/>
    </row>
    <row r="1685" spans="1:14">
      <c r="A1685" s="219"/>
      <c r="D1685" s="501"/>
      <c r="E1685" s="501"/>
      <c r="F1685" s="501"/>
      <c r="G1685" s="501"/>
    </row>
    <row r="1686" spans="1:14" ht="14.25" thickBot="1">
      <c r="A1686" s="9" t="s">
        <v>1643</v>
      </c>
      <c r="D1686" s="501"/>
      <c r="E1686" s="173"/>
      <c r="F1686" s="173"/>
      <c r="N1686" s="525" t="str">
        <f>IF(AND(I1659="○",C1679&lt;=2),"c",IF(AND(I1660="○",C1679&lt;=2),"c",IF(AND(I1661="○",C1679&lt;=2),"c",IF(AND(I1662="○",C1679&lt;=2),"c",IF(AND(I1659="○",C1681="a"),"a",IF(AND(I1660="○",C1681="a"),"a'",IF(AND(I1661="○",C1681="a"),"b",IF(AND(I1662="○",C1681="a"),"b",IF(AND(I1659="○",C1681="a'"),"a'",IF(AND(I1660="○",C1681="a'"),"b",IF(AND(I1661="○",C1681="a'"),"b'",IF(AND(I1662="○",C1681="a'"),"b'",IF(AND(I1659="○",C1681="b"),"b",IF(AND(I1660="○",C1681="b"),"b'",IF(AND(I1661="○",C1681="b"),"c",IF(AND(I1662="○",C1681="b"),"c",IF(AND(I1659="○",C1681="c"),"b'",IF(AND(I1660="○",C1681="c"),"c",IF(AND(I1661="○",C1681="c"),"c",IF(AND(I1662="○",C1681="c"),"c",""))))))))))))))))))))</f>
        <v/>
      </c>
    </row>
    <row r="1687" spans="1:14">
      <c r="A1687" s="1696" t="s">
        <v>136</v>
      </c>
      <c r="B1687" s="1698" t="s">
        <v>611</v>
      </c>
      <c r="C1687" s="1469" t="s">
        <v>42</v>
      </c>
      <c r="D1687" s="473" t="s">
        <v>67</v>
      </c>
      <c r="E1687" s="474" t="s">
        <v>351</v>
      </c>
      <c r="F1687" s="475" t="s">
        <v>70</v>
      </c>
      <c r="G1687" s="475" t="s">
        <v>353</v>
      </c>
      <c r="H1687" s="476" t="s">
        <v>39</v>
      </c>
      <c r="I1687" s="1629" t="s">
        <v>25</v>
      </c>
      <c r="J1687" s="1630"/>
    </row>
    <row r="1688" spans="1:14">
      <c r="A1688" s="1697"/>
      <c r="B1688" s="1699"/>
      <c r="C1688" s="1470"/>
      <c r="D1688" s="436" t="s">
        <v>354</v>
      </c>
      <c r="E1688" s="477" t="s">
        <v>355</v>
      </c>
      <c r="F1688" s="478" t="s">
        <v>356</v>
      </c>
      <c r="G1688" s="478" t="s">
        <v>357</v>
      </c>
      <c r="H1688" s="479" t="s">
        <v>358</v>
      </c>
      <c r="I1688" s="1627" t="s">
        <v>360</v>
      </c>
      <c r="J1688" s="1628"/>
    </row>
    <row r="1689" spans="1:14" ht="14.25" thickBot="1">
      <c r="A1689" s="1646" t="s">
        <v>569</v>
      </c>
      <c r="B1689" s="1496" t="s">
        <v>1517</v>
      </c>
      <c r="C1689" s="531"/>
      <c r="D1689" s="337" t="s">
        <v>359</v>
      </c>
      <c r="J1689" s="136"/>
    </row>
    <row r="1690" spans="1:14" ht="14.25" thickTop="1">
      <c r="A1690" s="1647"/>
      <c r="B1690" s="1496"/>
      <c r="C1690" s="138"/>
      <c r="D1690" s="1462" t="s">
        <v>1338</v>
      </c>
      <c r="E1690" s="1463"/>
      <c r="F1690" s="1463"/>
      <c r="G1690" s="1652"/>
      <c r="H1690" s="369" t="s">
        <v>255</v>
      </c>
      <c r="I1690" s="604"/>
      <c r="J1690" s="605"/>
    </row>
    <row r="1691" spans="1:14">
      <c r="A1691" s="1647"/>
      <c r="B1691" s="1496"/>
      <c r="C1691" s="138"/>
      <c r="D1691" s="1462" t="s">
        <v>905</v>
      </c>
      <c r="E1691" s="1463"/>
      <c r="F1691" s="1463"/>
      <c r="G1691" s="1652"/>
      <c r="H1691" s="364" t="s">
        <v>1035</v>
      </c>
      <c r="I1691" s="403"/>
      <c r="J1691" s="482"/>
    </row>
    <row r="1692" spans="1:14">
      <c r="A1692" s="514" t="s">
        <v>180</v>
      </c>
      <c r="B1692" s="133"/>
      <c r="C1692" s="138"/>
      <c r="D1692" s="1462" t="s">
        <v>906</v>
      </c>
      <c r="E1692" s="1463"/>
      <c r="F1692" s="1463"/>
      <c r="G1692" s="1652"/>
      <c r="H1692" s="364" t="s">
        <v>616</v>
      </c>
      <c r="I1692" s="403"/>
      <c r="J1692" s="482"/>
    </row>
    <row r="1693" spans="1:14">
      <c r="A1693" s="130"/>
      <c r="B1693" s="221"/>
      <c r="C1693" s="138"/>
      <c r="D1693" s="1462" t="s">
        <v>907</v>
      </c>
      <c r="E1693" s="1463"/>
      <c r="F1693" s="1463"/>
      <c r="G1693" s="1652"/>
      <c r="H1693" s="364" t="s">
        <v>617</v>
      </c>
      <c r="I1693" s="403"/>
      <c r="J1693" s="482"/>
    </row>
    <row r="1694" spans="1:14">
      <c r="A1694" s="514"/>
      <c r="B1694" s="184" t="s">
        <v>49</v>
      </c>
      <c r="C1694" s="145" t="str">
        <f>IF(AND(C1695="",COUNTIF(C1690:C1693,"○")=0),"",COUNTIF(C1690:C1693,"○"))</f>
        <v/>
      </c>
      <c r="D1694" s="221"/>
      <c r="E1694" s="173"/>
      <c r="F1694" s="173"/>
      <c r="H1694" s="364" t="s">
        <v>618</v>
      </c>
      <c r="I1694" s="403"/>
      <c r="J1694" s="482"/>
    </row>
    <row r="1695" spans="1:14">
      <c r="A1695" s="130"/>
      <c r="B1695" s="184" t="s">
        <v>50</v>
      </c>
      <c r="C1695" s="145" t="str">
        <f>IF(COUNTIF(C1690:C1693,"×")=0,"",COUNTIF(C1690:C1693,"×"))</f>
        <v/>
      </c>
      <c r="D1695" s="221"/>
      <c r="E1695" s="173"/>
      <c r="F1695" s="173"/>
      <c r="H1695" s="364" t="s">
        <v>619</v>
      </c>
      <c r="I1695" s="403"/>
      <c r="J1695" s="482"/>
    </row>
    <row r="1696" spans="1:14" ht="14.25" thickBot="1">
      <c r="A1696" s="130"/>
      <c r="B1696" s="184" t="s">
        <v>51</v>
      </c>
      <c r="C1696" s="201"/>
      <c r="D1696" s="221"/>
      <c r="E1696" s="173"/>
      <c r="F1696" s="173"/>
      <c r="H1696" s="373" t="s">
        <v>620</v>
      </c>
      <c r="I1696" s="606"/>
      <c r="J1696" s="585"/>
    </row>
    <row r="1697" spans="1:12" ht="14.25" customHeight="1" thickTop="1">
      <c r="A1697" s="130"/>
      <c r="B1697" s="187" t="s">
        <v>52</v>
      </c>
      <c r="C1697" s="145" t="str">
        <f>C1694</f>
        <v/>
      </c>
      <c r="D1697" s="221"/>
      <c r="E1697" s="173"/>
      <c r="F1697" s="173"/>
      <c r="J1697" s="136"/>
    </row>
    <row r="1698" spans="1:12">
      <c r="A1698" s="130"/>
      <c r="B1698" s="187" t="s">
        <v>53</v>
      </c>
      <c r="C1698" s="168" t="str">
        <f>IF(SUM(C1694:C1695)=0,"",SUM(C1694:C1695))</f>
        <v/>
      </c>
      <c r="J1698" s="136"/>
    </row>
    <row r="1699" spans="1:12">
      <c r="A1699" s="130"/>
      <c r="B1699" s="187" t="s">
        <v>54</v>
      </c>
      <c r="C1699" s="169" t="str">
        <f>IF(ISERROR(C1697/C1698)=TRUE,"",ROUNDDOWN(C1697/C1698,2))</f>
        <v/>
      </c>
      <c r="J1699" s="136"/>
    </row>
    <row r="1700" spans="1:12">
      <c r="A1700" s="130"/>
      <c r="B1700" s="187" t="s">
        <v>18</v>
      </c>
      <c r="C1700" s="153" t="str">
        <f>IF(C1699="","",IF(C1699&lt;=0.1,"d",IF(C1699&lt;=0.25,"c",IF(C1699&lt;=0.45,"b'",IF(C1699&lt;=0.65,"b",IF(C1699&lt;=0.8,"a'",IF(C1699&gt;0.8,"a","")))))))</f>
        <v/>
      </c>
      <c r="D1700" s="221"/>
      <c r="E1700" s="173"/>
      <c r="F1700" s="173"/>
      <c r="J1700" s="136"/>
    </row>
    <row r="1701" spans="1:12" ht="14.25" thickBot="1">
      <c r="A1701" s="170"/>
      <c r="B1701" s="171"/>
      <c r="C1701" s="161"/>
      <c r="D1701" s="292"/>
      <c r="E1701" s="293"/>
      <c r="F1701" s="293"/>
      <c r="G1701" s="158"/>
      <c r="H1701" s="158"/>
      <c r="I1701" s="158"/>
      <c r="J1701" s="161"/>
    </row>
    <row r="1702" spans="1:12" ht="17.25">
      <c r="A1702" s="119" t="s">
        <v>1250</v>
      </c>
      <c r="D1702" s="1477" t="s">
        <v>1683</v>
      </c>
      <c r="E1702" s="1477"/>
      <c r="F1702" s="1477"/>
      <c r="G1702" s="1477"/>
      <c r="H1702" s="1477"/>
      <c r="I1702" s="512"/>
    </row>
    <row r="1703" spans="1:12" ht="14.25" thickBot="1">
      <c r="A1703" s="9" t="s">
        <v>1643</v>
      </c>
      <c r="J1703" s="174"/>
      <c r="L1703" s="443" t="s">
        <v>684</v>
      </c>
    </row>
    <row r="1704" spans="1:12">
      <c r="A1704" s="226" t="s">
        <v>185</v>
      </c>
      <c r="B1704" s="227" t="s">
        <v>568</v>
      </c>
      <c r="C1704" s="1469" t="s">
        <v>42</v>
      </c>
      <c r="D1704" s="517" t="s">
        <v>67</v>
      </c>
      <c r="E1704" s="518" t="s">
        <v>351</v>
      </c>
      <c r="F1704" s="519" t="s">
        <v>352</v>
      </c>
      <c r="G1704" s="519" t="s">
        <v>353</v>
      </c>
      <c r="H1704" s="596" t="s">
        <v>39</v>
      </c>
      <c r="I1704" s="1604" t="s">
        <v>42</v>
      </c>
      <c r="J1704" s="224" t="s">
        <v>25</v>
      </c>
      <c r="K1704" s="1609" t="s">
        <v>42</v>
      </c>
      <c r="L1704" s="225" t="s">
        <v>73</v>
      </c>
    </row>
    <row r="1705" spans="1:12" ht="13.5" customHeight="1">
      <c r="A1705" s="1646" t="s">
        <v>569</v>
      </c>
      <c r="B1705" s="1694" t="s">
        <v>1303</v>
      </c>
      <c r="C1705" s="1470"/>
      <c r="D1705" s="594" t="s">
        <v>1581</v>
      </c>
      <c r="E1705" s="595" t="s">
        <v>354</v>
      </c>
      <c r="F1705" s="595" t="s">
        <v>1582</v>
      </c>
      <c r="G1705" s="595" t="s">
        <v>1583</v>
      </c>
      <c r="H1705" s="595" t="s">
        <v>923</v>
      </c>
      <c r="I1705" s="1605"/>
      <c r="J1705" s="597" t="s">
        <v>229</v>
      </c>
      <c r="K1705" s="1610"/>
      <c r="L1705" s="598" t="s">
        <v>227</v>
      </c>
    </row>
    <row r="1706" spans="1:12">
      <c r="A1706" s="1647"/>
      <c r="B1706" s="1496"/>
      <c r="C1706" s="167"/>
      <c r="D1706" s="337" t="s">
        <v>359</v>
      </c>
      <c r="I1706" s="165"/>
      <c r="K1706" s="165"/>
      <c r="L1706" s="136"/>
    </row>
    <row r="1707" spans="1:12" ht="14.25" customHeight="1">
      <c r="A1707" s="1647"/>
      <c r="B1707" s="1496"/>
      <c r="C1707" s="138"/>
      <c r="D1707" s="1460" t="s">
        <v>1567</v>
      </c>
      <c r="E1707" s="1461"/>
      <c r="F1707" s="1461"/>
      <c r="G1707" s="1461"/>
      <c r="H1707" s="1487"/>
      <c r="I1707" s="139"/>
      <c r="J1707" s="1464" t="s">
        <v>1580</v>
      </c>
      <c r="K1707" s="139"/>
      <c r="L1707" s="1465" t="s">
        <v>2171</v>
      </c>
    </row>
    <row r="1708" spans="1:12" ht="14.25" customHeight="1">
      <c r="A1708" s="1647"/>
      <c r="B1708" s="220"/>
      <c r="C1708" s="138"/>
      <c r="D1708" s="1462" t="s">
        <v>1568</v>
      </c>
      <c r="E1708" s="1463"/>
      <c r="F1708" s="1463"/>
      <c r="G1708" s="1463"/>
      <c r="H1708" s="1484"/>
      <c r="I1708" s="196"/>
      <c r="J1708" s="1464"/>
      <c r="K1708" s="196"/>
      <c r="L1708" s="1465"/>
    </row>
    <row r="1709" spans="1:12" ht="14.25" customHeight="1">
      <c r="A1709" s="130"/>
      <c r="B1709" s="131"/>
      <c r="C1709" s="138"/>
      <c r="D1709" s="1462" t="s">
        <v>1565</v>
      </c>
      <c r="E1709" s="1463"/>
      <c r="F1709" s="1463"/>
      <c r="G1709" s="1463"/>
      <c r="H1709" s="1484"/>
      <c r="I1709" s="196"/>
      <c r="J1709" s="1464"/>
      <c r="K1709" s="196"/>
      <c r="L1709" s="1465"/>
    </row>
    <row r="1710" spans="1:12" ht="14.25" customHeight="1">
      <c r="A1710" s="130"/>
      <c r="B1710" s="131"/>
      <c r="C1710" s="138"/>
      <c r="D1710" s="1462" t="s">
        <v>1566</v>
      </c>
      <c r="E1710" s="1463"/>
      <c r="F1710" s="1463"/>
      <c r="G1710" s="1463"/>
      <c r="H1710" s="1484"/>
      <c r="I1710" s="192"/>
      <c r="J1710" s="1464"/>
      <c r="K1710" s="196"/>
      <c r="L1710" s="1465"/>
    </row>
    <row r="1711" spans="1:12" ht="14.25" customHeight="1">
      <c r="A1711" s="130"/>
      <c r="B1711" s="131"/>
      <c r="C1711" s="138"/>
      <c r="D1711" s="1462" t="s">
        <v>1569</v>
      </c>
      <c r="E1711" s="1463"/>
      <c r="F1711" s="1463"/>
      <c r="G1711" s="1463"/>
      <c r="H1711" s="1484"/>
      <c r="I1711" s="134"/>
      <c r="J1711" s="1464"/>
      <c r="K1711" s="134"/>
      <c r="L1711" s="1465"/>
    </row>
    <row r="1712" spans="1:12">
      <c r="A1712" s="130"/>
      <c r="B1712" s="131"/>
      <c r="C1712" s="138"/>
      <c r="D1712" s="1462" t="s">
        <v>1570</v>
      </c>
      <c r="E1712" s="1463"/>
      <c r="F1712" s="1463"/>
      <c r="G1712" s="1463"/>
      <c r="H1712" s="1484"/>
      <c r="I1712" s="280"/>
      <c r="J1712" s="306"/>
      <c r="K1712" s="134"/>
      <c r="L1712" s="1465"/>
    </row>
    <row r="1713" spans="1:12">
      <c r="A1713" s="130"/>
      <c r="B1713" s="131"/>
      <c r="C1713" s="138"/>
      <c r="D1713" s="1462" t="s">
        <v>1571</v>
      </c>
      <c r="E1713" s="1463"/>
      <c r="F1713" s="1463"/>
      <c r="G1713" s="1463"/>
      <c r="H1713" s="1484"/>
      <c r="I1713" s="306"/>
      <c r="J1713" s="306"/>
      <c r="K1713" s="134"/>
      <c r="L1713" s="496"/>
    </row>
    <row r="1714" spans="1:12">
      <c r="A1714" s="130"/>
      <c r="B1714" s="131"/>
      <c r="C1714" s="138"/>
      <c r="D1714" s="1462" t="s">
        <v>1572</v>
      </c>
      <c r="E1714" s="1463"/>
      <c r="F1714" s="1463"/>
      <c r="G1714" s="1463"/>
      <c r="H1714" s="1484"/>
      <c r="I1714" s="280"/>
      <c r="J1714" s="306"/>
      <c r="K1714" s="134"/>
      <c r="L1714" s="496"/>
    </row>
    <row r="1715" spans="1:12">
      <c r="A1715" s="130"/>
      <c r="B1715" s="131"/>
      <c r="C1715" s="138"/>
      <c r="D1715" s="1462" t="s">
        <v>1573</v>
      </c>
      <c r="E1715" s="1463"/>
      <c r="F1715" s="1463"/>
      <c r="G1715" s="1463"/>
      <c r="H1715" s="1484"/>
      <c r="I1715" s="280"/>
      <c r="J1715" s="306"/>
      <c r="K1715" s="134"/>
      <c r="L1715" s="496"/>
    </row>
    <row r="1716" spans="1:12">
      <c r="A1716" s="130"/>
      <c r="B1716" s="131"/>
      <c r="C1716" s="138"/>
      <c r="D1716" s="1462" t="s">
        <v>1574</v>
      </c>
      <c r="E1716" s="1463"/>
      <c r="F1716" s="1463"/>
      <c r="G1716" s="1463"/>
      <c r="H1716" s="1484"/>
      <c r="I1716" s="280"/>
      <c r="J1716" s="306"/>
      <c r="K1716" s="134"/>
      <c r="L1716" s="496"/>
    </row>
    <row r="1717" spans="1:12">
      <c r="A1717" s="130"/>
      <c r="B1717" s="131"/>
      <c r="C1717" s="138"/>
      <c r="D1717" s="1653" t="s">
        <v>1575</v>
      </c>
      <c r="E1717" s="1654"/>
      <c r="F1717" s="1654"/>
      <c r="G1717" s="1654"/>
      <c r="H1717" s="1654"/>
      <c r="I1717" s="280"/>
      <c r="J1717" s="306"/>
      <c r="K1717" s="134"/>
      <c r="L1717" s="136"/>
    </row>
    <row r="1718" spans="1:12" ht="14.25" customHeight="1">
      <c r="A1718" s="130"/>
      <c r="B1718" s="131"/>
      <c r="C1718" s="138"/>
      <c r="D1718" s="1653" t="s">
        <v>1576</v>
      </c>
      <c r="E1718" s="1654"/>
      <c r="F1718" s="1654"/>
      <c r="G1718" s="1654"/>
      <c r="H1718" s="1654"/>
      <c r="I1718" s="280"/>
      <c r="J1718" s="306"/>
      <c r="K1718" s="134"/>
      <c r="L1718" s="136"/>
    </row>
    <row r="1719" spans="1:12" ht="14.25" customHeight="1">
      <c r="A1719" s="130"/>
      <c r="B1719" s="131"/>
      <c r="C1719" s="138"/>
      <c r="D1719" s="1653" t="s">
        <v>1577</v>
      </c>
      <c r="E1719" s="1654"/>
      <c r="F1719" s="1654"/>
      <c r="G1719" s="1654"/>
      <c r="H1719" s="1654"/>
      <c r="I1719" s="280"/>
      <c r="J1719" s="306"/>
      <c r="K1719" s="134"/>
      <c r="L1719" s="136"/>
    </row>
    <row r="1720" spans="1:12" ht="14.25" customHeight="1">
      <c r="A1720" s="130"/>
      <c r="B1720" s="131"/>
      <c r="C1720" s="138"/>
      <c r="D1720" s="1653" t="s">
        <v>1578</v>
      </c>
      <c r="E1720" s="1654"/>
      <c r="F1720" s="1654"/>
      <c r="G1720" s="1654"/>
      <c r="H1720" s="1654"/>
      <c r="I1720" s="280"/>
      <c r="J1720" s="306"/>
      <c r="K1720" s="134"/>
      <c r="L1720" s="136"/>
    </row>
    <row r="1721" spans="1:12">
      <c r="A1721" s="130"/>
      <c r="B1721" s="133"/>
      <c r="C1721" s="138"/>
      <c r="D1721" s="1478" t="s">
        <v>1579</v>
      </c>
      <c r="E1721" s="1479"/>
      <c r="F1721" s="1479"/>
      <c r="G1721" s="1479"/>
      <c r="H1721" s="1479"/>
      <c r="I1721" s="280"/>
      <c r="J1721" s="306"/>
      <c r="K1721" s="134"/>
      <c r="L1721" s="136"/>
    </row>
    <row r="1722" spans="1:12" ht="14.25" thickBot="1">
      <c r="A1722" s="130"/>
      <c r="B1722" s="133"/>
      <c r="C1722" s="744"/>
      <c r="D1722" s="289"/>
      <c r="E1722" s="290"/>
      <c r="F1722" s="290"/>
      <c r="G1722" s="290"/>
      <c r="I1722" s="280"/>
      <c r="J1722" s="306"/>
      <c r="K1722" s="134"/>
      <c r="L1722" s="136"/>
    </row>
    <row r="1723" spans="1:12" ht="14.25" thickTop="1">
      <c r="A1723" s="130"/>
      <c r="B1723" s="184" t="s">
        <v>49</v>
      </c>
      <c r="C1723" s="145" t="str">
        <f>IF(AND(C1724="",COUNTIF(C1707:C1721,"○")=0),"",COUNTIF(C1707:C1721,"○"))</f>
        <v/>
      </c>
      <c r="D1723" s="369" t="s">
        <v>1111</v>
      </c>
      <c r="E1723" s="370"/>
      <c r="F1723" s="370"/>
      <c r="G1723" s="547"/>
      <c r="I1723" s="333" t="s">
        <v>255</v>
      </c>
      <c r="J1723" s="499"/>
      <c r="K1723" s="499"/>
      <c r="L1723" s="146"/>
    </row>
    <row r="1724" spans="1:12">
      <c r="A1724" s="130"/>
      <c r="B1724" s="184" t="s">
        <v>50</v>
      </c>
      <c r="C1724" s="145" t="str">
        <f>IF(COUNTIF(C1707:C1721,"×")=0,"",COUNTIF(C1707:C1721,"×"))</f>
        <v/>
      </c>
      <c r="D1724" s="364" t="s">
        <v>1118</v>
      </c>
      <c r="E1724" s="9"/>
      <c r="F1724" s="9"/>
      <c r="G1724" s="543"/>
      <c r="I1724" s="364" t="s">
        <v>1140</v>
      </c>
      <c r="J1724" s="403"/>
      <c r="K1724" s="482"/>
      <c r="L1724" s="365"/>
    </row>
    <row r="1725" spans="1:12">
      <c r="A1725" s="130"/>
      <c r="B1725" s="184" t="s">
        <v>51</v>
      </c>
      <c r="C1725" s="201"/>
      <c r="D1725" s="364" t="s">
        <v>1108</v>
      </c>
      <c r="E1725" s="9"/>
      <c r="F1725" s="9"/>
      <c r="G1725" s="148"/>
      <c r="I1725" s="364" t="s">
        <v>1136</v>
      </c>
      <c r="J1725" s="403"/>
      <c r="K1725" s="482"/>
      <c r="L1725" s="365"/>
    </row>
    <row r="1726" spans="1:12">
      <c r="A1726" s="130"/>
      <c r="B1726" s="133"/>
      <c r="C1726" s="145"/>
      <c r="D1726" s="364" t="s">
        <v>1119</v>
      </c>
      <c r="E1726" s="9"/>
      <c r="F1726" s="9"/>
      <c r="G1726" s="148"/>
      <c r="I1726" s="364" t="s">
        <v>1138</v>
      </c>
      <c r="J1726" s="403"/>
      <c r="K1726" s="482"/>
      <c r="L1726" s="365"/>
    </row>
    <row r="1727" spans="1:12">
      <c r="A1727" s="130"/>
      <c r="B1727" s="187" t="s">
        <v>52</v>
      </c>
      <c r="C1727" s="145" t="str">
        <f>C1723</f>
        <v/>
      </c>
      <c r="D1727" s="364" t="s">
        <v>1605</v>
      </c>
      <c r="E1727" s="9"/>
      <c r="F1727" s="9"/>
      <c r="G1727" s="543"/>
      <c r="I1727" s="364" t="s">
        <v>1139</v>
      </c>
      <c r="J1727" s="403"/>
      <c r="K1727" s="482"/>
      <c r="L1727" s="365"/>
    </row>
    <row r="1728" spans="1:12">
      <c r="A1728" s="130"/>
      <c r="B1728" s="187" t="s">
        <v>53</v>
      </c>
      <c r="C1728" s="145" t="str">
        <f>IF(SUM(C1723:C1724)=0,"",SUM(C1723:C1724))</f>
        <v/>
      </c>
      <c r="D1728" s="364" t="s">
        <v>1606</v>
      </c>
      <c r="E1728" s="9"/>
      <c r="F1728" s="9"/>
      <c r="G1728" s="543"/>
      <c r="I1728" s="364" t="s">
        <v>1584</v>
      </c>
      <c r="J1728" s="403"/>
      <c r="K1728" s="482"/>
      <c r="L1728" s="365"/>
    </row>
    <row r="1729" spans="1:12" ht="14.25" customHeight="1" thickBot="1">
      <c r="A1729" s="130"/>
      <c r="B1729" s="187" t="s">
        <v>54</v>
      </c>
      <c r="C1729" s="152" t="str">
        <f>IF(ISERROR(C1727/C1728)=TRUE,"",ROUNDDOWN(C1727/C1728,2))</f>
        <v/>
      </c>
      <c r="D1729" s="1545" t="s">
        <v>1607</v>
      </c>
      <c r="E1729" s="1486"/>
      <c r="F1729" s="1486"/>
      <c r="G1729" s="1546"/>
      <c r="I1729" s="373" t="s">
        <v>1585</v>
      </c>
      <c r="J1729" s="606"/>
      <c r="K1729" s="606"/>
      <c r="L1729" s="367"/>
    </row>
    <row r="1730" spans="1:12" ht="14.25" thickTop="1">
      <c r="A1730" s="130"/>
      <c r="B1730" s="187"/>
      <c r="C1730" s="153" t="str">
        <f>IF(C1729="","",IF(C1729&lt;0.5,"d",IF(C1728&lt;=2,"c",IF(C1729&lt;0.6,"c",IF(C1729&lt;=0.7,"b'",IF(C1729&lt;0.8,"b",IF(C1729&lt;0.9,"a'",IF(C1729&gt;=0.9,"a",""))))))))</f>
        <v/>
      </c>
      <c r="D1730" s="1545"/>
      <c r="E1730" s="1486"/>
      <c r="F1730" s="1486"/>
      <c r="G1730" s="1546"/>
      <c r="I1730" s="134"/>
      <c r="K1730" s="134"/>
      <c r="L1730" s="136"/>
    </row>
    <row r="1731" spans="1:12" ht="14.25" thickBot="1">
      <c r="A1731" s="130"/>
      <c r="B1731" s="187"/>
      <c r="C1731" s="153"/>
      <c r="D1731" s="1624"/>
      <c r="E1731" s="1625"/>
      <c r="F1731" s="1625"/>
      <c r="G1731" s="1626"/>
      <c r="I1731" s="134"/>
      <c r="K1731" s="134"/>
      <c r="L1731" s="136"/>
    </row>
    <row r="1732" spans="1:12" ht="14.25" thickTop="1">
      <c r="A1732" s="130"/>
      <c r="B1732" s="187"/>
      <c r="C1732" s="153"/>
      <c r="D1732" s="709"/>
      <c r="E1732" s="338"/>
      <c r="F1732" s="338"/>
      <c r="G1732" s="338"/>
      <c r="I1732" s="134"/>
      <c r="K1732" s="134"/>
      <c r="L1732" s="136"/>
    </row>
    <row r="1733" spans="1:12" ht="12.75" customHeight="1">
      <c r="A1733" s="130"/>
      <c r="B1733" s="144" t="s">
        <v>18</v>
      </c>
      <c r="C1733" s="244" t="str">
        <f>IF(C1728&lt;=2,"c",IF(C1728="","",IF(OR(K1707="○"),"e",IF(OR(I1707="○"),"d",C1730))))</f>
        <v/>
      </c>
      <c r="D1733" s="501" t="s">
        <v>1586</v>
      </c>
      <c r="E1733" s="173"/>
      <c r="F1733" s="173"/>
      <c r="I1733" s="134"/>
      <c r="K1733" s="134"/>
      <c r="L1733" s="136"/>
    </row>
    <row r="1734" spans="1:12" ht="14.25" thickBot="1">
      <c r="A1734" s="170"/>
      <c r="B1734" s="171"/>
      <c r="C1734" s="161"/>
      <c r="D1734" s="157"/>
      <c r="E1734" s="158"/>
      <c r="F1734" s="158"/>
      <c r="G1734" s="158"/>
      <c r="H1734" s="158"/>
      <c r="I1734" s="159"/>
      <c r="J1734" s="158"/>
      <c r="K1734" s="159"/>
      <c r="L1734" s="161"/>
    </row>
    <row r="1735" spans="1:12">
      <c r="A1735" s="219"/>
    </row>
    <row r="1736" spans="1:12" ht="14.25" thickBot="1">
      <c r="A1736" s="9" t="s">
        <v>1643</v>
      </c>
    </row>
    <row r="1737" spans="1:12">
      <c r="A1737" s="1696" t="s">
        <v>136</v>
      </c>
      <c r="B1737" s="1698" t="s">
        <v>611</v>
      </c>
      <c r="C1737" s="1469" t="s">
        <v>42</v>
      </c>
      <c r="D1737" s="473" t="s">
        <v>67</v>
      </c>
      <c r="E1737" s="474" t="s">
        <v>351</v>
      </c>
      <c r="F1737" s="475" t="s">
        <v>70</v>
      </c>
      <c r="G1737" s="475" t="s">
        <v>353</v>
      </c>
      <c r="H1737" s="476" t="s">
        <v>39</v>
      </c>
      <c r="I1737" s="1629" t="s">
        <v>25</v>
      </c>
      <c r="J1737" s="1630"/>
    </row>
    <row r="1738" spans="1:12">
      <c r="A1738" s="1697"/>
      <c r="B1738" s="1699"/>
      <c r="C1738" s="1470"/>
      <c r="D1738" s="436" t="s">
        <v>354</v>
      </c>
      <c r="E1738" s="477" t="s">
        <v>355</v>
      </c>
      <c r="F1738" s="478" t="s">
        <v>356</v>
      </c>
      <c r="G1738" s="478" t="s">
        <v>357</v>
      </c>
      <c r="H1738" s="479" t="s">
        <v>358</v>
      </c>
      <c r="I1738" s="1627" t="s">
        <v>361</v>
      </c>
      <c r="J1738" s="1628"/>
    </row>
    <row r="1739" spans="1:12" ht="14.25" thickBot="1">
      <c r="A1739" s="1646" t="s">
        <v>569</v>
      </c>
      <c r="B1739" s="1694" t="s">
        <v>1303</v>
      </c>
      <c r="C1739" s="167"/>
      <c r="D1739" s="469" t="s">
        <v>359</v>
      </c>
      <c r="G1739" s="182"/>
      <c r="H1739" s="182"/>
      <c r="I1739" s="182"/>
      <c r="J1739" s="166"/>
    </row>
    <row r="1740" spans="1:12" ht="14.25" thickTop="1">
      <c r="A1740" s="1647"/>
      <c r="B1740" s="1496"/>
      <c r="C1740" s="138"/>
      <c r="D1740" s="1462" t="s">
        <v>1587</v>
      </c>
      <c r="E1740" s="1463"/>
      <c r="F1740" s="1463"/>
      <c r="G1740" s="1652"/>
      <c r="H1740" s="333" t="s">
        <v>255</v>
      </c>
      <c r="I1740" s="499"/>
      <c r="J1740" s="500"/>
    </row>
    <row r="1741" spans="1:12">
      <c r="A1741" s="1647"/>
      <c r="B1741" s="1496"/>
      <c r="C1741" s="138"/>
      <c r="D1741" s="1462" t="s">
        <v>1588</v>
      </c>
      <c r="E1741" s="1463"/>
      <c r="F1741" s="1463"/>
      <c r="G1741" s="1652"/>
      <c r="H1741" s="508" t="s">
        <v>1140</v>
      </c>
      <c r="I1741" s="501"/>
      <c r="J1741" s="509"/>
    </row>
    <row r="1742" spans="1:12">
      <c r="A1742" s="514" t="s">
        <v>180</v>
      </c>
      <c r="B1742" s="133"/>
      <c r="C1742" s="138"/>
      <c r="D1742" s="1462" t="s">
        <v>1589</v>
      </c>
      <c r="E1742" s="1463"/>
      <c r="F1742" s="1463"/>
      <c r="G1742" s="468"/>
      <c r="H1742" s="508" t="s">
        <v>1136</v>
      </c>
      <c r="I1742" s="501"/>
      <c r="J1742" s="509"/>
    </row>
    <row r="1743" spans="1:12">
      <c r="A1743" s="514"/>
      <c r="B1743" s="221"/>
      <c r="C1743" s="138"/>
      <c r="D1743" s="1462" t="s">
        <v>1590</v>
      </c>
      <c r="E1743" s="1463"/>
      <c r="F1743" s="1463"/>
      <c r="G1743" s="468"/>
      <c r="H1743" s="508" t="s">
        <v>1138</v>
      </c>
      <c r="I1743" s="501"/>
      <c r="J1743" s="509"/>
    </row>
    <row r="1744" spans="1:12">
      <c r="A1744" s="514"/>
      <c r="B1744" s="221"/>
      <c r="C1744" s="138"/>
      <c r="D1744" s="1462" t="s">
        <v>1591</v>
      </c>
      <c r="E1744" s="1463"/>
      <c r="F1744" s="1463"/>
      <c r="G1744" s="1652"/>
      <c r="H1744" s="508" t="s">
        <v>1139</v>
      </c>
      <c r="I1744" s="501"/>
      <c r="J1744" s="509"/>
    </row>
    <row r="1745" spans="1:11">
      <c r="A1745" s="514"/>
      <c r="B1745" s="221"/>
      <c r="C1745" s="138"/>
      <c r="D1745" s="1700" t="s">
        <v>1608</v>
      </c>
      <c r="E1745" s="1701"/>
      <c r="F1745" s="1701"/>
      <c r="G1745" s="1701"/>
      <c r="H1745" s="508" t="s">
        <v>1584</v>
      </c>
      <c r="I1745" s="501"/>
      <c r="J1745" s="509"/>
    </row>
    <row r="1746" spans="1:11" ht="14.25" thickBot="1">
      <c r="A1746" s="514"/>
      <c r="B1746" s="186"/>
      <c r="C1746" s="138"/>
      <c r="D1746" s="1462" t="s">
        <v>1592</v>
      </c>
      <c r="E1746" s="1463"/>
      <c r="F1746" s="495"/>
      <c r="G1746" s="468"/>
      <c r="H1746" s="334" t="s">
        <v>1585</v>
      </c>
      <c r="I1746" s="510"/>
      <c r="J1746" s="511"/>
    </row>
    <row r="1747" spans="1:11" ht="14.25" thickTop="1">
      <c r="A1747" s="514"/>
      <c r="B1747" s="186"/>
      <c r="C1747" s="138"/>
      <c r="D1747" s="1462" t="s">
        <v>1593</v>
      </c>
      <c r="E1747" s="1463"/>
      <c r="F1747" s="1463"/>
      <c r="G1747" s="1684"/>
      <c r="H1747" s="501"/>
      <c r="I1747" s="501"/>
      <c r="J1747" s="284"/>
    </row>
    <row r="1748" spans="1:11">
      <c r="A1748" s="514"/>
      <c r="B1748" s="186"/>
      <c r="C1748" s="138"/>
      <c r="D1748" s="1462" t="s">
        <v>1594</v>
      </c>
      <c r="E1748" s="1463"/>
      <c r="F1748" s="1463"/>
      <c r="G1748" s="1684"/>
      <c r="H1748" s="501"/>
      <c r="I1748" s="501"/>
      <c r="J1748" s="285"/>
    </row>
    <row r="1749" spans="1:11">
      <c r="A1749" s="514"/>
      <c r="B1749" s="186"/>
      <c r="C1749" s="138"/>
      <c r="D1749" s="1462" t="s">
        <v>1596</v>
      </c>
      <c r="E1749" s="1463"/>
      <c r="F1749" s="1463"/>
      <c r="G1749" s="1684"/>
      <c r="H1749" s="501"/>
      <c r="I1749" s="501"/>
      <c r="J1749" s="285"/>
    </row>
    <row r="1750" spans="1:11">
      <c r="A1750" s="514"/>
      <c r="B1750" s="186"/>
      <c r="C1750" s="138"/>
      <c r="D1750" s="1478" t="s">
        <v>1595</v>
      </c>
      <c r="E1750" s="1479"/>
      <c r="F1750" s="1479"/>
      <c r="G1750" s="1717"/>
      <c r="H1750" s="501"/>
      <c r="I1750" s="501"/>
      <c r="J1750" s="285"/>
    </row>
    <row r="1751" spans="1:11" ht="14.25" thickBot="1">
      <c r="A1751" s="514"/>
      <c r="B1751" s="186"/>
      <c r="C1751" s="194"/>
      <c r="D1751" s="305"/>
      <c r="E1751" s="306"/>
      <c r="F1751" s="306"/>
      <c r="G1751" s="504"/>
      <c r="H1751" s="501"/>
      <c r="I1751" s="501"/>
      <c r="J1751" s="501"/>
      <c r="K1751" s="133"/>
    </row>
    <row r="1752" spans="1:11" ht="14.25" thickTop="1">
      <c r="A1752" s="514"/>
      <c r="B1752" s="184" t="s">
        <v>49</v>
      </c>
      <c r="C1752" s="145" t="str">
        <f>IF(AND(C1753="",COUNTIF(C1740:C1750,"○")=0),"",COUNTIF(C1740:C1750,"○"))</f>
        <v/>
      </c>
      <c r="D1752" s="369" t="s">
        <v>1111</v>
      </c>
      <c r="E1752" s="370"/>
      <c r="F1752" s="370"/>
      <c r="G1752" s="599"/>
      <c r="H1752" s="151"/>
      <c r="I1752" s="151"/>
      <c r="J1752" s="146"/>
    </row>
    <row r="1753" spans="1:11">
      <c r="A1753" s="130"/>
      <c r="B1753" s="184" t="s">
        <v>50</v>
      </c>
      <c r="C1753" s="145" t="str">
        <f>IF(COUNTIF(C1740:C1750,"×")=0,"",COUNTIF(C1740:C1750,"×"))</f>
        <v/>
      </c>
      <c r="D1753" s="364" t="s">
        <v>1118</v>
      </c>
      <c r="E1753" s="9"/>
      <c r="F1753" s="9"/>
      <c r="G1753" s="173"/>
      <c r="J1753" s="148"/>
    </row>
    <row r="1754" spans="1:11">
      <c r="A1754" s="130"/>
      <c r="B1754" s="184" t="s">
        <v>51</v>
      </c>
      <c r="C1754" s="201"/>
      <c r="D1754" s="364" t="s">
        <v>1108</v>
      </c>
      <c r="E1754" s="9"/>
      <c r="F1754" s="9"/>
      <c r="J1754" s="148"/>
    </row>
    <row r="1755" spans="1:11">
      <c r="A1755" s="130"/>
      <c r="B1755" s="133"/>
      <c r="C1755" s="145"/>
      <c r="D1755" s="364" t="s">
        <v>1119</v>
      </c>
      <c r="E1755" s="9"/>
      <c r="F1755" s="9"/>
      <c r="J1755" s="148"/>
    </row>
    <row r="1756" spans="1:11">
      <c r="A1756" s="130"/>
      <c r="B1756" s="187" t="s">
        <v>52</v>
      </c>
      <c r="C1756" s="145" t="str">
        <f>C1752</f>
        <v/>
      </c>
      <c r="D1756" s="1619" t="s">
        <v>1605</v>
      </c>
      <c r="E1756" s="1594"/>
      <c r="F1756" s="1594"/>
      <c r="G1756" s="1594"/>
      <c r="H1756" s="1594"/>
      <c r="I1756" s="1594"/>
      <c r="J1756" s="148"/>
    </row>
    <row r="1757" spans="1:11">
      <c r="A1757" s="130"/>
      <c r="B1757" s="187" t="s">
        <v>53</v>
      </c>
      <c r="C1757" s="145" t="str">
        <f>IF(SUM(C1752:C1753)=0,"",SUM(C1752:C1753))</f>
        <v/>
      </c>
      <c r="D1757" s="1619" t="s">
        <v>1609</v>
      </c>
      <c r="E1757" s="1594"/>
      <c r="F1757" s="1594"/>
      <c r="G1757" s="1594"/>
      <c r="H1757" s="1594"/>
      <c r="I1757" s="1594"/>
      <c r="J1757" s="148"/>
    </row>
    <row r="1758" spans="1:11" ht="13.5" customHeight="1">
      <c r="A1758" s="130"/>
      <c r="B1758" s="187" t="s">
        <v>54</v>
      </c>
      <c r="C1758" s="152" t="str">
        <f>IF(ISERROR(C1756/C1757)=TRUE,"",ROUNDDOWN(C1756/C1757,2))</f>
        <v/>
      </c>
      <c r="D1758" s="1766" t="s">
        <v>1610</v>
      </c>
      <c r="E1758" s="1767"/>
      <c r="F1758" s="1767"/>
      <c r="G1758" s="1767"/>
      <c r="H1758" s="1767"/>
      <c r="I1758" s="1767"/>
      <c r="J1758" s="1768"/>
    </row>
    <row r="1759" spans="1:11" ht="14.25" thickBot="1">
      <c r="A1759" s="130"/>
      <c r="B1759" s="187" t="s">
        <v>18</v>
      </c>
      <c r="C1759" s="153" t="str">
        <f>IF(C1758="","",IF(C1758&lt;0.5,"d",IF(C1757&lt;=2,"c",IF(C1758&lt;0.6,"c",IF(C1758&lt;0.7,"b'",IF(C1758&lt;0.8,"b",IF(C1758&lt;0.9,"a'",IF(C1758&gt;=0.9,"a",""))))))))</f>
        <v/>
      </c>
      <c r="D1759" s="1769"/>
      <c r="E1759" s="1770"/>
      <c r="F1759" s="1770"/>
      <c r="G1759" s="1770"/>
      <c r="H1759" s="1770"/>
      <c r="I1759" s="1770"/>
      <c r="J1759" s="1771"/>
    </row>
    <row r="1760" spans="1:11" ht="15" thickTop="1" thickBot="1">
      <c r="A1760" s="170"/>
      <c r="B1760" s="171"/>
      <c r="C1760" s="161"/>
      <c r="D1760" s="157"/>
      <c r="E1760" s="158"/>
      <c r="F1760" s="158"/>
      <c r="G1760" s="158"/>
      <c r="H1760" s="158"/>
      <c r="I1760" s="158"/>
      <c r="J1760" s="161"/>
    </row>
    <row r="1761" spans="1:12" ht="17.25">
      <c r="A1761" s="119" t="s">
        <v>1656</v>
      </c>
      <c r="D1761" s="1477" t="s">
        <v>1672</v>
      </c>
      <c r="E1761" s="1477"/>
      <c r="F1761" s="1477"/>
      <c r="G1761" s="1477"/>
      <c r="H1761" s="1477"/>
      <c r="I1761" s="512"/>
    </row>
    <row r="1762" spans="1:12" ht="14.25" thickBot="1">
      <c r="A1762" s="9" t="s">
        <v>1643</v>
      </c>
      <c r="J1762" s="174"/>
      <c r="L1762" s="443" t="s">
        <v>684</v>
      </c>
    </row>
    <row r="1763" spans="1:12">
      <c r="A1763" s="226" t="s">
        <v>185</v>
      </c>
      <c r="B1763" s="227" t="s">
        <v>568</v>
      </c>
      <c r="C1763" s="1469" t="s">
        <v>42</v>
      </c>
      <c r="D1763" s="517" t="s">
        <v>67</v>
      </c>
      <c r="E1763" s="518" t="s">
        <v>351</v>
      </c>
      <c r="F1763" s="519" t="s">
        <v>70</v>
      </c>
      <c r="G1763" s="519" t="s">
        <v>353</v>
      </c>
      <c r="H1763" s="520" t="s">
        <v>39</v>
      </c>
      <c r="I1763" s="1604" t="s">
        <v>42</v>
      </c>
      <c r="J1763" s="224" t="s">
        <v>25</v>
      </c>
      <c r="K1763" s="1609" t="s">
        <v>42</v>
      </c>
      <c r="L1763" s="225" t="s">
        <v>73</v>
      </c>
    </row>
    <row r="1764" spans="1:12" ht="42" customHeight="1">
      <c r="A1764" s="1646" t="s">
        <v>569</v>
      </c>
      <c r="B1764" s="1694" t="s">
        <v>2122</v>
      </c>
      <c r="C1764" s="1470"/>
      <c r="D1764" s="1655" t="s">
        <v>570</v>
      </c>
      <c r="E1764" s="1656"/>
      <c r="F1764" s="1656"/>
      <c r="G1764" s="1656"/>
      <c r="H1764" s="1657"/>
      <c r="I1764" s="1605"/>
      <c r="J1764" s="235"/>
      <c r="K1764" s="1610"/>
      <c r="L1764" s="248"/>
    </row>
    <row r="1765" spans="1:12">
      <c r="A1765" s="1647"/>
      <c r="B1765" s="1496"/>
      <c r="C1765" s="167"/>
      <c r="D1765" s="469" t="s">
        <v>359</v>
      </c>
      <c r="I1765" s="165"/>
      <c r="K1765" s="165"/>
      <c r="L1765" s="136"/>
    </row>
    <row r="1766" spans="1:12" ht="13.5" customHeight="1">
      <c r="A1766" s="1647"/>
      <c r="B1766" s="1496"/>
      <c r="C1766" s="138"/>
      <c r="D1766" s="1460" t="s">
        <v>2123</v>
      </c>
      <c r="E1766" s="1461"/>
      <c r="F1766" s="1461"/>
      <c r="G1766" s="1461"/>
      <c r="H1766" s="1487"/>
      <c r="I1766" s="139"/>
      <c r="J1766" s="1464" t="s">
        <v>621</v>
      </c>
      <c r="K1766" s="139"/>
      <c r="L1766" s="1465" t="s">
        <v>571</v>
      </c>
    </row>
    <row r="1767" spans="1:12">
      <c r="A1767" s="1647"/>
      <c r="B1767" s="220"/>
      <c r="C1767" s="138"/>
      <c r="D1767" s="1462" t="s">
        <v>2119</v>
      </c>
      <c r="E1767" s="1463"/>
      <c r="F1767" s="1463"/>
      <c r="G1767" s="1463"/>
      <c r="H1767" s="1484"/>
      <c r="I1767" s="196"/>
      <c r="J1767" s="1464"/>
      <c r="K1767" s="196"/>
      <c r="L1767" s="1465"/>
    </row>
    <row r="1768" spans="1:12">
      <c r="A1768" s="130"/>
      <c r="B1768" s="131"/>
      <c r="C1768" s="138"/>
      <c r="D1768" s="1462" t="s">
        <v>2124</v>
      </c>
      <c r="E1768" s="1463"/>
      <c r="F1768" s="1463"/>
      <c r="G1768" s="1463"/>
      <c r="H1768" s="1484"/>
      <c r="I1768" s="196"/>
      <c r="J1768" s="1464"/>
      <c r="K1768" s="196"/>
      <c r="L1768" s="1465"/>
    </row>
    <row r="1769" spans="1:12">
      <c r="A1769" s="130"/>
      <c r="B1769" s="131"/>
      <c r="C1769" s="138"/>
      <c r="D1769" s="1700" t="s">
        <v>2125</v>
      </c>
      <c r="E1769" s="1701"/>
      <c r="F1769" s="1701"/>
      <c r="G1769" s="1701"/>
      <c r="H1769" s="1718"/>
      <c r="I1769" s="192"/>
      <c r="J1769" s="1464"/>
      <c r="K1769" s="196"/>
      <c r="L1769" s="1465"/>
    </row>
    <row r="1770" spans="1:12" ht="28.5" customHeight="1">
      <c r="A1770" s="130"/>
      <c r="B1770" s="131"/>
      <c r="C1770" s="138"/>
      <c r="D1770" s="1462" t="s">
        <v>2126</v>
      </c>
      <c r="E1770" s="1463"/>
      <c r="F1770" s="1463"/>
      <c r="G1770" s="1463"/>
      <c r="H1770" s="1484"/>
      <c r="I1770" s="134"/>
      <c r="J1770" s="1464"/>
      <c r="K1770" s="134"/>
      <c r="L1770" s="1465"/>
    </row>
    <row r="1771" spans="1:12" ht="13.5" customHeight="1">
      <c r="A1771" s="130"/>
      <c r="B1771" s="131"/>
      <c r="C1771" s="138"/>
      <c r="D1771" s="1460" t="s">
        <v>2127</v>
      </c>
      <c r="E1771" s="1461"/>
      <c r="F1771" s="1461"/>
      <c r="G1771" s="1461"/>
      <c r="H1771" s="1487"/>
      <c r="I1771" s="280"/>
      <c r="J1771" s="306"/>
      <c r="K1771" s="134"/>
      <c r="L1771" s="496"/>
    </row>
    <row r="1772" spans="1:12">
      <c r="A1772" s="130"/>
      <c r="B1772" s="131"/>
      <c r="C1772" s="138"/>
      <c r="D1772" s="1462" t="s">
        <v>2128</v>
      </c>
      <c r="E1772" s="1463"/>
      <c r="F1772" s="1463"/>
      <c r="G1772" s="1463"/>
      <c r="H1772" s="1484"/>
      <c r="I1772" s="192"/>
      <c r="J1772" s="504"/>
      <c r="K1772" s="134"/>
      <c r="L1772" s="496"/>
    </row>
    <row r="1773" spans="1:12">
      <c r="A1773" s="130"/>
      <c r="B1773" s="131"/>
      <c r="C1773" s="138"/>
      <c r="D1773" s="1462" t="s">
        <v>2129</v>
      </c>
      <c r="E1773" s="1463"/>
      <c r="F1773" s="1463"/>
      <c r="G1773" s="1463"/>
      <c r="H1773" s="1484"/>
      <c r="I1773" s="192"/>
      <c r="J1773" s="504"/>
      <c r="K1773" s="134"/>
      <c r="L1773" s="496"/>
    </row>
    <row r="1774" spans="1:12">
      <c r="A1774" s="130"/>
      <c r="B1774" s="131"/>
      <c r="C1774" s="138"/>
      <c r="D1774" s="1462" t="s">
        <v>2130</v>
      </c>
      <c r="E1774" s="1463"/>
      <c r="F1774" s="1463"/>
      <c r="G1774" s="1463"/>
      <c r="H1774" s="1484"/>
      <c r="I1774" s="192"/>
      <c r="J1774" s="504"/>
      <c r="K1774" s="134"/>
      <c r="L1774" s="496"/>
    </row>
    <row r="1775" spans="1:12">
      <c r="A1775" s="130"/>
      <c r="B1775" s="131"/>
      <c r="C1775" s="138"/>
      <c r="D1775" s="1462" t="s">
        <v>2131</v>
      </c>
      <c r="E1775" s="1463"/>
      <c r="F1775" s="1463"/>
      <c r="G1775" s="1463"/>
      <c r="H1775" s="1484"/>
      <c r="I1775" s="192"/>
      <c r="J1775" s="504"/>
      <c r="K1775" s="134"/>
      <c r="L1775" s="496"/>
    </row>
    <row r="1776" spans="1:12" ht="14.25" thickBot="1">
      <c r="A1776" s="130"/>
      <c r="B1776" s="131"/>
      <c r="C1776" s="138"/>
      <c r="D1776" s="1462" t="s">
        <v>2132</v>
      </c>
      <c r="E1776" s="1463"/>
      <c r="F1776" s="1463"/>
      <c r="G1776" s="1463"/>
      <c r="H1776" s="1484"/>
      <c r="I1776" s="192"/>
      <c r="J1776" s="504"/>
      <c r="K1776" s="134"/>
      <c r="L1776" s="496"/>
    </row>
    <row r="1777" spans="1:12" ht="14.25" thickTop="1">
      <c r="A1777" s="130"/>
      <c r="B1777" s="131"/>
      <c r="C1777" s="138"/>
      <c r="D1777" s="1525" t="s">
        <v>2133</v>
      </c>
      <c r="E1777" s="1526"/>
      <c r="F1777" s="1526"/>
      <c r="G1777" s="1526"/>
      <c r="H1777" s="1719"/>
      <c r="I1777" s="1613" t="s">
        <v>584</v>
      </c>
      <c r="J1777" s="1615"/>
      <c r="K1777" s="134"/>
      <c r="L1777" s="136"/>
    </row>
    <row r="1778" spans="1:12">
      <c r="A1778" s="130"/>
      <c r="B1778" s="131"/>
      <c r="C1778" s="167"/>
      <c r="D1778" s="305"/>
      <c r="E1778" s="306"/>
      <c r="F1778" s="306"/>
      <c r="G1778" s="306"/>
      <c r="H1778" s="497"/>
      <c r="I1778" s="575"/>
      <c r="J1778" s="365" t="s">
        <v>585</v>
      </c>
      <c r="K1778" s="134"/>
      <c r="L1778" s="136"/>
    </row>
    <row r="1779" spans="1:12">
      <c r="A1779" s="130"/>
      <c r="B1779" s="131"/>
      <c r="C1779" s="167"/>
      <c r="D1779" s="305"/>
      <c r="E1779" s="306"/>
      <c r="F1779" s="306"/>
      <c r="G1779" s="306"/>
      <c r="H1779" s="497"/>
      <c r="I1779" s="575"/>
      <c r="J1779" s="365" t="s">
        <v>587</v>
      </c>
      <c r="K1779" s="134"/>
      <c r="L1779" s="136"/>
    </row>
    <row r="1780" spans="1:12">
      <c r="A1780" s="130"/>
      <c r="B1780" s="131"/>
      <c r="C1780" s="167"/>
      <c r="D1780" s="295"/>
      <c r="E1780" s="523"/>
      <c r="F1780" s="523"/>
      <c r="G1780" s="523"/>
      <c r="H1780" s="523"/>
      <c r="I1780" s="575"/>
      <c r="J1780" s="365" t="s">
        <v>589</v>
      </c>
      <c r="K1780" s="134"/>
      <c r="L1780" s="136"/>
    </row>
    <row r="1781" spans="1:12" ht="14.25" thickBot="1">
      <c r="A1781" s="130"/>
      <c r="B1781" s="133"/>
      <c r="C1781" s="167"/>
      <c r="D1781" s="305"/>
      <c r="E1781" s="306"/>
      <c r="F1781" s="306"/>
      <c r="G1781" s="306"/>
      <c r="H1781" s="497"/>
      <c r="I1781" s="577" t="s">
        <v>41</v>
      </c>
      <c r="J1781" s="367" t="s">
        <v>591</v>
      </c>
      <c r="K1781" s="134"/>
      <c r="L1781" s="136"/>
    </row>
    <row r="1782" spans="1:12" ht="14.25" thickTop="1">
      <c r="A1782" s="130"/>
      <c r="B1782" s="133"/>
      <c r="C1782" s="167"/>
      <c r="D1782" s="289"/>
      <c r="E1782" s="290"/>
      <c r="F1782" s="290"/>
      <c r="G1782" s="290"/>
      <c r="H1782" s="291"/>
      <c r="I1782" s="134"/>
      <c r="K1782" s="134"/>
      <c r="L1782" s="136"/>
    </row>
    <row r="1783" spans="1:12">
      <c r="A1783" s="130"/>
      <c r="B1783" s="184" t="s">
        <v>49</v>
      </c>
      <c r="C1783" s="168" t="str">
        <f>IF(AND(C1784="",COUNTIF(C1766:C1777,"○")=0),"",COUNTIF(C1766:C1777,"○"))</f>
        <v/>
      </c>
      <c r="D1783" s="173"/>
      <c r="E1783" s="173"/>
      <c r="F1783" s="173"/>
      <c r="G1783" s="173"/>
      <c r="H1783" s="173"/>
      <c r="I1783" s="134"/>
      <c r="K1783" s="134"/>
      <c r="L1783" s="136"/>
    </row>
    <row r="1784" spans="1:12">
      <c r="A1784" s="130"/>
      <c r="B1784" s="184" t="s">
        <v>50</v>
      </c>
      <c r="C1784" s="168" t="str">
        <f>IF(COUNTIF(C1766:C1777,"×")=0,"",COUNTIF(C1766:C1777,"×"))</f>
        <v/>
      </c>
      <c r="D1784" s="173"/>
      <c r="E1784" s="173"/>
      <c r="F1784" s="173"/>
      <c r="G1784" s="173"/>
      <c r="H1784" s="173"/>
      <c r="I1784" s="134"/>
      <c r="K1784" s="134"/>
      <c r="L1784" s="136"/>
    </row>
    <row r="1785" spans="1:12">
      <c r="A1785" s="130"/>
      <c r="B1785" s="184" t="s">
        <v>51</v>
      </c>
      <c r="C1785" s="236"/>
      <c r="D1785" s="221"/>
      <c r="E1785" s="173"/>
      <c r="F1785" s="173"/>
      <c r="I1785" s="134"/>
      <c r="K1785" s="134"/>
      <c r="L1785" s="136"/>
    </row>
    <row r="1786" spans="1:12" ht="14.25" thickBot="1">
      <c r="A1786" s="130"/>
      <c r="B1786" s="133"/>
      <c r="C1786" s="168"/>
      <c r="F1786" s="173"/>
      <c r="G1786" s="154"/>
      <c r="I1786" s="134"/>
      <c r="K1786" s="134"/>
      <c r="L1786" s="136"/>
    </row>
    <row r="1787" spans="1:12" ht="14.25" thickTop="1">
      <c r="A1787" s="130"/>
      <c r="B1787" s="187" t="s">
        <v>52</v>
      </c>
      <c r="C1787" s="145" t="str">
        <f>C1783</f>
        <v/>
      </c>
      <c r="D1787" s="369" t="s">
        <v>1111</v>
      </c>
      <c r="E1787" s="370"/>
      <c r="F1787" s="370"/>
      <c r="G1787" s="543"/>
      <c r="I1787" s="134"/>
      <c r="K1787" s="134"/>
      <c r="L1787" s="136"/>
    </row>
    <row r="1788" spans="1:12">
      <c r="A1788" s="130"/>
      <c r="B1788" s="187" t="s">
        <v>53</v>
      </c>
      <c r="C1788" s="145" t="str">
        <f>IF(SUM(C1783:C1784)=0,"",SUM(C1783:C1784))</f>
        <v/>
      </c>
      <c r="D1788" s="364" t="s">
        <v>1118</v>
      </c>
      <c r="E1788" s="9"/>
      <c r="F1788" s="9"/>
      <c r="G1788" s="543"/>
      <c r="I1788" s="134"/>
      <c r="K1788" s="134"/>
      <c r="L1788" s="136"/>
    </row>
    <row r="1789" spans="1:12">
      <c r="A1789" s="130"/>
      <c r="B1789" s="187" t="s">
        <v>54</v>
      </c>
      <c r="C1789" s="152" t="str">
        <f>IF(ISERROR(C1787/C1788)=TRUE,"",ROUNDDOWN(C1787/C1788,2))</f>
        <v/>
      </c>
      <c r="D1789" s="364" t="s">
        <v>1108</v>
      </c>
      <c r="E1789" s="9"/>
      <c r="F1789" s="9"/>
      <c r="G1789" s="148"/>
      <c r="I1789" s="134"/>
      <c r="K1789" s="134"/>
      <c r="L1789" s="136"/>
    </row>
    <row r="1790" spans="1:12" ht="14.25" thickBot="1">
      <c r="A1790" s="130"/>
      <c r="B1790" s="187"/>
      <c r="C1790" s="247" t="str">
        <f>IF(C1789="","",IF(C1788&lt;=2,"c",IF(C1789&lt;0.6,"c",IF(C1789&lt;0.75,"b",IF(C1789&lt;0.9,"a'",IF(C1789&gt;=0.9,"a",""))))))</f>
        <v/>
      </c>
      <c r="D1790" s="373" t="s">
        <v>1119</v>
      </c>
      <c r="E1790" s="374"/>
      <c r="F1790" s="374"/>
      <c r="G1790" s="149"/>
      <c r="I1790" s="134"/>
      <c r="K1790" s="134"/>
      <c r="L1790" s="136"/>
    </row>
    <row r="1791" spans="1:12" ht="14.25" thickTop="1">
      <c r="A1791" s="130"/>
      <c r="B1791" s="187"/>
      <c r="C1791" s="243"/>
      <c r="D1791" s="501"/>
      <c r="E1791" s="501"/>
      <c r="F1791" s="501"/>
      <c r="G1791" s="501"/>
      <c r="I1791" s="134"/>
      <c r="K1791" s="134"/>
      <c r="L1791" s="136"/>
    </row>
    <row r="1792" spans="1:12">
      <c r="A1792" s="130"/>
      <c r="B1792" s="144" t="s">
        <v>18</v>
      </c>
      <c r="C1792" s="244" t="str">
        <f>IF(OR(K1766="○"),"e",IF(OR(I1766="○"),"d",IF(OR(I1790="d"),"d",N1794)))</f>
        <v/>
      </c>
      <c r="D1792" s="501" t="s">
        <v>609</v>
      </c>
      <c r="E1792" s="173"/>
      <c r="F1792" s="173"/>
      <c r="I1792" s="134"/>
      <c r="K1792" s="134"/>
      <c r="L1792" s="136"/>
    </row>
    <row r="1793" spans="1:14" ht="14.25" thickBot="1">
      <c r="A1793" s="170"/>
      <c r="B1793" s="171"/>
      <c r="C1793" s="161"/>
      <c r="D1793" s="157"/>
      <c r="E1793" s="158"/>
      <c r="F1793" s="158"/>
      <c r="G1793" s="158"/>
      <c r="H1793" s="158"/>
      <c r="I1793" s="159"/>
      <c r="J1793" s="158"/>
      <c r="K1793" s="159"/>
      <c r="L1793" s="161"/>
    </row>
    <row r="1794" spans="1:14">
      <c r="A1794" s="219"/>
      <c r="N1794" s="525" t="str">
        <f>IF(AND(I1779="○",C1788&lt;=2),"c",IF(AND(I1780="○",C1788&lt;=2),"c",IF(AND(I1781="○",C1788&lt;=2),"c",IF(AND(I1778="○",C1788&lt;=2),"c",IF(AND(I1778="○",C1790="a"),"a",IF(AND(I1779="○",C1790="a"),"a'",IF(AND(I1780="○",C1790="a"),"b",IF(AND(I1781="○",C1790="a"),"b",IF(AND(I1778="○",C1790="a'"),"a'",IF(AND(I1779="○",C1790="a'"),"b",IF(AND(I1780="○",C1790="a'"),"b'",IF(AND(I1781="○",C1790="a'"),"b'",IF(AND(I1778="○",C1790="b"),"b",IF(AND(I1779="○",C1790="b"),"b'",IF(AND(I1780="○",C1790="b"),"c",IF(AND(I1781="○",C1790="b"),"c",IF(AND(I1778="○",C1790="c"),"b'",IF(AND(I1779="○",C1790="c"),"c",IF(AND(I1780="○",C1790="c"),"c",IF(AND(I1781="○",C1790="c"),"c",""))))))))))))))))))))</f>
        <v/>
      </c>
    </row>
    <row r="1795" spans="1:14" ht="14.25" thickBot="1">
      <c r="A1795" s="9" t="s">
        <v>1643</v>
      </c>
    </row>
    <row r="1796" spans="1:14">
      <c r="A1796" s="1696" t="s">
        <v>136</v>
      </c>
      <c r="B1796" s="1698" t="s">
        <v>611</v>
      </c>
      <c r="C1796" s="1469" t="s">
        <v>42</v>
      </c>
      <c r="D1796" s="473" t="s">
        <v>67</v>
      </c>
      <c r="E1796" s="474" t="s">
        <v>351</v>
      </c>
      <c r="F1796" s="475" t="s">
        <v>70</v>
      </c>
      <c r="G1796" s="475" t="s">
        <v>353</v>
      </c>
      <c r="H1796" s="476" t="s">
        <v>39</v>
      </c>
      <c r="I1796" s="1629" t="s">
        <v>25</v>
      </c>
      <c r="J1796" s="1630"/>
    </row>
    <row r="1797" spans="1:14">
      <c r="A1797" s="1697"/>
      <c r="B1797" s="1699"/>
      <c r="C1797" s="1470"/>
      <c r="D1797" s="436" t="s">
        <v>354</v>
      </c>
      <c r="E1797" s="477" t="s">
        <v>355</v>
      </c>
      <c r="F1797" s="478" t="s">
        <v>356</v>
      </c>
      <c r="G1797" s="478" t="s">
        <v>357</v>
      </c>
      <c r="H1797" s="479" t="s">
        <v>358</v>
      </c>
      <c r="I1797" s="1627" t="s">
        <v>360</v>
      </c>
      <c r="J1797" s="1628"/>
    </row>
    <row r="1798" spans="1:14" ht="14.25" thickBot="1">
      <c r="A1798" s="1646" t="s">
        <v>569</v>
      </c>
      <c r="B1798" s="1694" t="s">
        <v>2122</v>
      </c>
      <c r="C1798" s="167"/>
      <c r="D1798" s="469" t="s">
        <v>359</v>
      </c>
      <c r="G1798" s="182"/>
      <c r="H1798" s="182"/>
      <c r="I1798" s="182"/>
      <c r="J1798" s="166"/>
    </row>
    <row r="1799" spans="1:14" ht="14.25" thickTop="1">
      <c r="A1799" s="1647"/>
      <c r="B1799" s="1496"/>
      <c r="C1799" s="138"/>
      <c r="D1799" s="1462" t="s">
        <v>2134</v>
      </c>
      <c r="E1799" s="1463"/>
      <c r="F1799" s="1463"/>
      <c r="G1799" s="467"/>
      <c r="H1799" s="333" t="s">
        <v>255</v>
      </c>
      <c r="I1799" s="499"/>
      <c r="J1799" s="500"/>
      <c r="K1799" s="205"/>
    </row>
    <row r="1800" spans="1:14">
      <c r="A1800" s="1647"/>
      <c r="B1800" s="1496"/>
      <c r="C1800" s="138"/>
      <c r="D1800" s="119" t="s">
        <v>2135</v>
      </c>
      <c r="G1800" s="467"/>
      <c r="H1800" s="508" t="s">
        <v>1035</v>
      </c>
      <c r="I1800" s="501"/>
      <c r="J1800" s="509"/>
      <c r="K1800" s="205"/>
    </row>
    <row r="1801" spans="1:14">
      <c r="A1801" s="514" t="s">
        <v>180</v>
      </c>
      <c r="B1801" s="133"/>
      <c r="C1801" s="138"/>
      <c r="D1801" s="1462" t="s">
        <v>2136</v>
      </c>
      <c r="E1801" s="1463"/>
      <c r="F1801" s="495"/>
      <c r="G1801" s="467"/>
      <c r="H1801" s="508" t="s">
        <v>616</v>
      </c>
      <c r="I1801" s="501"/>
      <c r="J1801" s="509"/>
      <c r="K1801" s="205"/>
    </row>
    <row r="1802" spans="1:14">
      <c r="A1802" s="514"/>
      <c r="B1802" s="221"/>
      <c r="C1802" s="138"/>
      <c r="D1802" s="576" t="s">
        <v>2137</v>
      </c>
      <c r="E1802" s="495"/>
      <c r="F1802" s="495"/>
      <c r="G1802" s="467"/>
      <c r="H1802" s="508" t="s">
        <v>617</v>
      </c>
      <c r="I1802" s="501"/>
      <c r="J1802" s="509"/>
      <c r="K1802" s="205"/>
    </row>
    <row r="1803" spans="1:14">
      <c r="A1803" s="514"/>
      <c r="B1803" s="221"/>
      <c r="C1803" s="138"/>
      <c r="D1803" s="1462" t="s">
        <v>2138</v>
      </c>
      <c r="E1803" s="1463"/>
      <c r="F1803" s="495"/>
      <c r="G1803" s="467"/>
      <c r="H1803" s="508" t="s">
        <v>618</v>
      </c>
      <c r="I1803" s="501"/>
      <c r="J1803" s="509"/>
    </row>
    <row r="1804" spans="1:14">
      <c r="A1804" s="514"/>
      <c r="B1804" s="221"/>
      <c r="C1804" s="194"/>
      <c r="D1804" s="1462"/>
      <c r="E1804" s="1463"/>
      <c r="F1804" s="1463"/>
      <c r="G1804" s="467"/>
      <c r="H1804" s="508" t="s">
        <v>619</v>
      </c>
      <c r="I1804" s="501"/>
      <c r="J1804" s="509"/>
    </row>
    <row r="1805" spans="1:14" ht="14.25" thickBot="1">
      <c r="A1805" s="514"/>
      <c r="B1805" s="186"/>
      <c r="C1805" s="194"/>
      <c r="D1805" s="1462"/>
      <c r="E1805" s="1463"/>
      <c r="F1805" s="495"/>
      <c r="G1805" s="467"/>
      <c r="H1805" s="334" t="s">
        <v>620</v>
      </c>
      <c r="I1805" s="510"/>
      <c r="J1805" s="511"/>
    </row>
    <row r="1806" spans="1:14" ht="14.25" thickTop="1">
      <c r="A1806" s="514"/>
      <c r="B1806" s="186"/>
      <c r="C1806" s="194"/>
      <c r="D1806" s="305"/>
      <c r="E1806" s="306"/>
      <c r="F1806" s="306"/>
      <c r="G1806" s="504"/>
      <c r="H1806" s="501"/>
      <c r="I1806" s="501"/>
      <c r="J1806" s="501"/>
      <c r="K1806" s="133"/>
    </row>
    <row r="1807" spans="1:14">
      <c r="A1807" s="514"/>
      <c r="B1807" s="381" t="s">
        <v>49</v>
      </c>
      <c r="C1807" s="363" t="str">
        <f>IF(AND(C1808="",COUNTIF(C1799:C1805,"○")=0),"",COUNTIF(C1799:C1803,"○"))</f>
        <v/>
      </c>
      <c r="D1807" s="221"/>
      <c r="E1807" s="173"/>
      <c r="F1807" s="173"/>
      <c r="J1807" s="136"/>
    </row>
    <row r="1808" spans="1:14">
      <c r="A1808" s="130"/>
      <c r="B1808" s="381" t="s">
        <v>50</v>
      </c>
      <c r="C1808" s="363" t="str">
        <f>IF(COUNTIF(C1799:C1805,"×")=0,"",COUNTIF(C1799:C1803,"×"))</f>
        <v/>
      </c>
      <c r="D1808" s="221"/>
      <c r="E1808" s="173"/>
      <c r="F1808" s="173"/>
      <c r="J1808" s="136"/>
    </row>
    <row r="1809" spans="1:12">
      <c r="A1809" s="130"/>
      <c r="B1809" s="381" t="s">
        <v>51</v>
      </c>
      <c r="C1809" s="366"/>
      <c r="D1809" s="221"/>
      <c r="E1809" s="173"/>
      <c r="F1809" s="173"/>
      <c r="J1809" s="136"/>
    </row>
    <row r="1810" spans="1:12">
      <c r="A1810" s="130"/>
      <c r="B1810" s="358"/>
      <c r="C1810" s="363"/>
      <c r="D1810" s="221"/>
      <c r="E1810" s="173"/>
      <c r="F1810" s="173"/>
      <c r="J1810" s="136"/>
    </row>
    <row r="1811" spans="1:12">
      <c r="A1811" s="130"/>
      <c r="B1811" s="382" t="s">
        <v>52</v>
      </c>
      <c r="C1811" s="363" t="str">
        <f>C1807</f>
        <v/>
      </c>
      <c r="D1811" s="221"/>
      <c r="E1811" s="173"/>
      <c r="F1811" s="173"/>
      <c r="J1811" s="136"/>
    </row>
    <row r="1812" spans="1:12">
      <c r="A1812" s="130"/>
      <c r="B1812" s="382" t="s">
        <v>53</v>
      </c>
      <c r="C1812" s="363" t="str">
        <f>IF(SUM(C1807:C1808)=0,"",SUM(C1807:C1808))</f>
        <v/>
      </c>
      <c r="D1812" s="221"/>
      <c r="E1812" s="173"/>
      <c r="F1812" s="173"/>
      <c r="J1812" s="136"/>
    </row>
    <row r="1813" spans="1:12">
      <c r="A1813" s="130"/>
      <c r="B1813" s="382" t="s">
        <v>54</v>
      </c>
      <c r="C1813" s="371" t="str">
        <f>IF(ISERROR(C1811/C1812)=TRUE,"",ROUNDDOWN(C1811/C1812,2))</f>
        <v/>
      </c>
      <c r="D1813" s="246"/>
      <c r="E1813" s="245"/>
      <c r="F1813" s="245"/>
      <c r="J1813" s="136"/>
    </row>
    <row r="1814" spans="1:12">
      <c r="A1814" s="130"/>
      <c r="B1814" s="382" t="s">
        <v>18</v>
      </c>
      <c r="C1814" s="372" t="str">
        <f>IF(C1813="","",IF(C1813&lt;=0.1,"d",IF(C1813&lt;=0.25,"c",IF(C1813&lt;=0.45,"b'",IF(C1813&lt;=0.65,"b",IF(C1813&lt;=0.8,"a'",IF(C1813&gt;0.8,"a","")))))))</f>
        <v/>
      </c>
      <c r="D1814" s="221"/>
      <c r="E1814" s="173"/>
      <c r="F1814" s="173"/>
      <c r="G1814" s="173"/>
      <c r="J1814" s="136"/>
    </row>
    <row r="1815" spans="1:12" ht="14.25" thickBot="1">
      <c r="A1815" s="170"/>
      <c r="B1815" s="171"/>
      <c r="C1815" s="161"/>
      <c r="D1815" s="157"/>
      <c r="E1815" s="158"/>
      <c r="F1815" s="158"/>
      <c r="G1815" s="158"/>
      <c r="H1815" s="158"/>
      <c r="I1815" s="158"/>
      <c r="J1815" s="161"/>
    </row>
    <row r="1816" spans="1:12" ht="17.25">
      <c r="A1816" s="119" t="s">
        <v>1657</v>
      </c>
      <c r="D1816" s="1477" t="s">
        <v>1671</v>
      </c>
      <c r="E1816" s="1477"/>
      <c r="F1816" s="1477"/>
      <c r="G1816" s="1477"/>
      <c r="H1816" s="1477"/>
      <c r="I1816" s="512"/>
    </row>
    <row r="1817" spans="1:12" ht="14.25" thickBot="1">
      <c r="A1817" s="9" t="s">
        <v>1643</v>
      </c>
      <c r="J1817" s="174"/>
      <c r="L1817" s="443" t="s">
        <v>684</v>
      </c>
    </row>
    <row r="1818" spans="1:12">
      <c r="A1818" s="226" t="s">
        <v>185</v>
      </c>
      <c r="B1818" s="227" t="s">
        <v>568</v>
      </c>
      <c r="C1818" s="1469" t="s">
        <v>42</v>
      </c>
      <c r="D1818" s="517" t="s">
        <v>67</v>
      </c>
      <c r="E1818" s="518" t="s">
        <v>351</v>
      </c>
      <c r="F1818" s="519" t="s">
        <v>352</v>
      </c>
      <c r="G1818" s="519" t="s">
        <v>353</v>
      </c>
      <c r="H1818" s="520" t="s">
        <v>39</v>
      </c>
      <c r="I1818" s="1604" t="s">
        <v>42</v>
      </c>
      <c r="J1818" s="224" t="s">
        <v>25</v>
      </c>
      <c r="K1818" s="1609" t="s">
        <v>42</v>
      </c>
      <c r="L1818" s="225" t="s">
        <v>73</v>
      </c>
    </row>
    <row r="1819" spans="1:12" ht="42.75" customHeight="1">
      <c r="A1819" s="1646" t="s">
        <v>569</v>
      </c>
      <c r="B1819" s="1694" t="s">
        <v>1304</v>
      </c>
      <c r="C1819" s="1470"/>
      <c r="D1819" s="1655" t="s">
        <v>570</v>
      </c>
      <c r="E1819" s="1656"/>
      <c r="F1819" s="1656"/>
      <c r="G1819" s="1656"/>
      <c r="H1819" s="1657"/>
      <c r="I1819" s="1605"/>
      <c r="J1819" s="235"/>
      <c r="K1819" s="1610"/>
      <c r="L1819" s="248"/>
    </row>
    <row r="1820" spans="1:12">
      <c r="A1820" s="1647"/>
      <c r="B1820" s="1496"/>
      <c r="C1820" s="167"/>
      <c r="D1820" s="469" t="s">
        <v>359</v>
      </c>
      <c r="I1820" s="165"/>
      <c r="K1820" s="165"/>
      <c r="L1820" s="136"/>
    </row>
    <row r="1821" spans="1:12" ht="13.5" customHeight="1">
      <c r="A1821" s="1647"/>
      <c r="B1821" s="1496"/>
      <c r="C1821" s="541"/>
      <c r="D1821" s="540" t="s">
        <v>685</v>
      </c>
      <c r="E1821" s="541"/>
      <c r="F1821" s="541"/>
      <c r="G1821" s="541"/>
      <c r="H1821" s="542"/>
      <c r="I1821" s="139"/>
      <c r="J1821" s="1464" t="s">
        <v>621</v>
      </c>
      <c r="K1821" s="139"/>
      <c r="L1821" s="1465" t="s">
        <v>571</v>
      </c>
    </row>
    <row r="1822" spans="1:12">
      <c r="A1822" s="1647"/>
      <c r="B1822" s="220"/>
      <c r="C1822" s="138"/>
      <c r="D1822" s="1460" t="s">
        <v>909</v>
      </c>
      <c r="E1822" s="1461"/>
      <c r="F1822" s="1461"/>
      <c r="G1822" s="1461"/>
      <c r="H1822" s="1487"/>
      <c r="I1822" s="196"/>
      <c r="J1822" s="1464"/>
      <c r="K1822" s="196"/>
      <c r="L1822" s="1465"/>
    </row>
    <row r="1823" spans="1:12">
      <c r="A1823" s="130"/>
      <c r="B1823" s="131"/>
      <c r="C1823" s="138"/>
      <c r="D1823" s="1462" t="s">
        <v>910</v>
      </c>
      <c r="E1823" s="1463"/>
      <c r="F1823" s="1463"/>
      <c r="G1823" s="1463"/>
      <c r="H1823" s="1484"/>
      <c r="I1823" s="196"/>
      <c r="J1823" s="1464"/>
      <c r="K1823" s="196"/>
      <c r="L1823" s="1465"/>
    </row>
    <row r="1824" spans="1:12">
      <c r="A1824" s="130"/>
      <c r="B1824" s="131"/>
      <c r="C1824" s="138"/>
      <c r="D1824" s="1460" t="s">
        <v>911</v>
      </c>
      <c r="E1824" s="1461"/>
      <c r="F1824" s="1461"/>
      <c r="G1824" s="1461"/>
      <c r="H1824" s="1487"/>
      <c r="I1824" s="192"/>
      <c r="J1824" s="1464"/>
      <c r="K1824" s="196"/>
      <c r="L1824" s="1465"/>
    </row>
    <row r="1825" spans="1:12">
      <c r="A1825" s="130"/>
      <c r="B1825" s="131"/>
      <c r="C1825" s="138"/>
      <c r="D1825" s="1713" t="s">
        <v>1060</v>
      </c>
      <c r="E1825" s="1714"/>
      <c r="F1825" s="1714"/>
      <c r="G1825" s="1714"/>
      <c r="H1825" s="1715"/>
      <c r="I1825" s="192"/>
      <c r="J1825" s="1464"/>
      <c r="K1825" s="196"/>
      <c r="L1825" s="1465"/>
    </row>
    <row r="1826" spans="1:12">
      <c r="A1826" s="130"/>
      <c r="B1826" s="131"/>
      <c r="C1826" s="541"/>
      <c r="D1826" s="540" t="s">
        <v>912</v>
      </c>
      <c r="E1826" s="541"/>
      <c r="F1826" s="541"/>
      <c r="G1826" s="541"/>
      <c r="H1826" s="542"/>
      <c r="I1826" s="134"/>
      <c r="K1826" s="134"/>
      <c r="L1826" s="1465"/>
    </row>
    <row r="1827" spans="1:12">
      <c r="A1827" s="130"/>
      <c r="B1827" s="131"/>
      <c r="C1827" s="138"/>
      <c r="D1827" s="1462" t="s">
        <v>1612</v>
      </c>
      <c r="E1827" s="1463"/>
      <c r="F1827" s="1463"/>
      <c r="G1827" s="1463"/>
      <c r="H1827" s="1484"/>
      <c r="I1827" s="134"/>
      <c r="K1827" s="134"/>
      <c r="L1827" s="496"/>
    </row>
    <row r="1828" spans="1:12">
      <c r="A1828" s="130"/>
      <c r="B1828" s="131"/>
      <c r="C1828" s="138"/>
      <c r="D1828" s="1462" t="s">
        <v>1613</v>
      </c>
      <c r="E1828" s="1463"/>
      <c r="F1828" s="1463"/>
      <c r="G1828" s="1463"/>
      <c r="H1828" s="1484"/>
      <c r="I1828" s="134"/>
      <c r="K1828" s="134"/>
      <c r="L1828" s="496"/>
    </row>
    <row r="1829" spans="1:12">
      <c r="A1829" s="130"/>
      <c r="B1829" s="131"/>
      <c r="C1829" s="138"/>
      <c r="D1829" s="1713" t="s">
        <v>373</v>
      </c>
      <c r="E1829" s="1714"/>
      <c r="F1829" s="1714"/>
      <c r="G1829" s="1714"/>
      <c r="H1829" s="1715"/>
      <c r="I1829" s="134"/>
      <c r="K1829" s="134"/>
      <c r="L1829" s="496"/>
    </row>
    <row r="1830" spans="1:12">
      <c r="A1830" s="130"/>
      <c r="B1830" s="131"/>
      <c r="C1830" s="541"/>
      <c r="D1830" s="540" t="s">
        <v>913</v>
      </c>
      <c r="E1830" s="541"/>
      <c r="F1830" s="541"/>
      <c r="G1830" s="541"/>
      <c r="H1830" s="541"/>
      <c r="I1830" s="134"/>
      <c r="K1830" s="134"/>
      <c r="L1830" s="496"/>
    </row>
    <row r="1831" spans="1:12">
      <c r="A1831" s="130"/>
      <c r="B1831" s="131"/>
      <c r="C1831" s="138"/>
      <c r="D1831" s="1462" t="s">
        <v>1614</v>
      </c>
      <c r="E1831" s="1463"/>
      <c r="F1831" s="1463"/>
      <c r="G1831" s="1463"/>
      <c r="H1831" s="1484"/>
      <c r="I1831" s="134"/>
      <c r="K1831" s="134"/>
      <c r="L1831" s="496"/>
    </row>
    <row r="1832" spans="1:12">
      <c r="A1832" s="130"/>
      <c r="B1832" s="131"/>
      <c r="C1832" s="138"/>
      <c r="D1832" s="1460" t="s">
        <v>1615</v>
      </c>
      <c r="E1832" s="1461"/>
      <c r="F1832" s="1461"/>
      <c r="G1832" s="1461"/>
      <c r="H1832" s="1487"/>
      <c r="I1832" s="134"/>
      <c r="K1832" s="134"/>
      <c r="L1832" s="496"/>
    </row>
    <row r="1833" spans="1:12">
      <c r="A1833" s="130"/>
      <c r="B1833" s="131"/>
      <c r="C1833" s="138"/>
      <c r="D1833" s="1462" t="s">
        <v>1616</v>
      </c>
      <c r="E1833" s="1463"/>
      <c r="F1833" s="1463"/>
      <c r="G1833" s="1463"/>
      <c r="H1833" s="1484"/>
      <c r="I1833" s="134"/>
      <c r="K1833" s="134"/>
      <c r="L1833" s="496"/>
    </row>
    <row r="1834" spans="1:12">
      <c r="A1834" s="130"/>
      <c r="B1834" s="131"/>
      <c r="C1834" s="138"/>
      <c r="D1834" s="1466" t="s">
        <v>567</v>
      </c>
      <c r="E1834" s="1467"/>
      <c r="F1834" s="1467"/>
      <c r="G1834" s="1467"/>
      <c r="H1834" s="1468"/>
      <c r="I1834" s="134"/>
      <c r="K1834" s="134"/>
      <c r="L1834" s="496"/>
    </row>
    <row r="1835" spans="1:12" ht="14.25" thickBot="1">
      <c r="A1835" s="130"/>
      <c r="B1835" s="131"/>
      <c r="C1835" s="541"/>
      <c r="D1835" s="554" t="s">
        <v>914</v>
      </c>
      <c r="E1835" s="555"/>
      <c r="F1835" s="555"/>
      <c r="G1835" s="555"/>
      <c r="H1835" s="555"/>
      <c r="I1835" s="296"/>
      <c r="K1835" s="134"/>
      <c r="L1835" s="496"/>
    </row>
    <row r="1836" spans="1:12" ht="14.25" thickTop="1">
      <c r="A1836" s="130"/>
      <c r="B1836" s="131"/>
      <c r="C1836" s="138"/>
      <c r="D1836" s="1462" t="s">
        <v>1617</v>
      </c>
      <c r="E1836" s="1463"/>
      <c r="F1836" s="1463"/>
      <c r="G1836" s="1463"/>
      <c r="H1836" s="1652"/>
      <c r="I1836" s="1613" t="s">
        <v>584</v>
      </c>
      <c r="J1836" s="1615"/>
      <c r="K1836" s="134"/>
      <c r="L1836" s="496"/>
    </row>
    <row r="1837" spans="1:12">
      <c r="A1837" s="130"/>
      <c r="B1837" s="131"/>
      <c r="C1837" s="138"/>
      <c r="D1837" s="1462" t="s">
        <v>1618</v>
      </c>
      <c r="E1837" s="1463"/>
      <c r="F1837" s="1463"/>
      <c r="G1837" s="1463"/>
      <c r="H1837" s="1652"/>
      <c r="I1837" s="575"/>
      <c r="J1837" s="148" t="s">
        <v>585</v>
      </c>
      <c r="K1837" s="134"/>
      <c r="L1837" s="496"/>
    </row>
    <row r="1838" spans="1:12">
      <c r="A1838" s="130"/>
      <c r="B1838" s="131"/>
      <c r="C1838" s="138"/>
      <c r="D1838" s="1462" t="s">
        <v>1619</v>
      </c>
      <c r="E1838" s="1463"/>
      <c r="F1838" s="1463"/>
      <c r="G1838" s="1463"/>
      <c r="H1838" s="1652"/>
      <c r="I1838" s="575"/>
      <c r="J1838" s="148" t="s">
        <v>587</v>
      </c>
      <c r="K1838" s="134"/>
      <c r="L1838" s="496"/>
    </row>
    <row r="1839" spans="1:12">
      <c r="A1839" s="130"/>
      <c r="B1839" s="131"/>
      <c r="C1839" s="138"/>
      <c r="D1839" s="1466" t="s">
        <v>439</v>
      </c>
      <c r="E1839" s="1467"/>
      <c r="F1839" s="1467"/>
      <c r="G1839" s="1467"/>
      <c r="H1839" s="1670"/>
      <c r="I1839" s="575"/>
      <c r="J1839" s="148" t="s">
        <v>589</v>
      </c>
      <c r="K1839" s="134"/>
      <c r="L1839" s="496"/>
    </row>
    <row r="1840" spans="1:12" ht="14.25" thickBot="1">
      <c r="A1840" s="130"/>
      <c r="B1840" s="131"/>
      <c r="C1840" s="541"/>
      <c r="D1840" s="556" t="s">
        <v>915</v>
      </c>
      <c r="E1840" s="550"/>
      <c r="F1840" s="550"/>
      <c r="G1840" s="550"/>
      <c r="H1840" s="550"/>
      <c r="I1840" s="577"/>
      <c r="J1840" s="149" t="s">
        <v>591</v>
      </c>
      <c r="K1840" s="134"/>
      <c r="L1840" s="496"/>
    </row>
    <row r="1841" spans="1:12" ht="14.25" thickTop="1">
      <c r="A1841" s="130"/>
      <c r="B1841" s="131"/>
      <c r="C1841" s="138"/>
      <c r="D1841" s="1462" t="s">
        <v>1620</v>
      </c>
      <c r="E1841" s="1463"/>
      <c r="F1841" s="1463"/>
      <c r="G1841" s="1463"/>
      <c r="H1841" s="1484"/>
      <c r="I1841" s="279"/>
      <c r="J1841" s="306"/>
      <c r="K1841" s="134"/>
      <c r="L1841" s="496"/>
    </row>
    <row r="1842" spans="1:12">
      <c r="A1842" s="130"/>
      <c r="B1842" s="131"/>
      <c r="C1842" s="138"/>
      <c r="D1842" s="1462" t="s">
        <v>1621</v>
      </c>
      <c r="E1842" s="1463"/>
      <c r="F1842" s="1463"/>
      <c r="G1842" s="1463"/>
      <c r="H1842" s="1484"/>
      <c r="I1842" s="280"/>
      <c r="J1842" s="306"/>
      <c r="K1842" s="134"/>
      <c r="L1842" s="496"/>
    </row>
    <row r="1843" spans="1:12">
      <c r="A1843" s="130"/>
      <c r="B1843" s="131"/>
      <c r="C1843" s="138"/>
      <c r="D1843" s="1462" t="s">
        <v>1622</v>
      </c>
      <c r="E1843" s="1463"/>
      <c r="F1843" s="1463"/>
      <c r="G1843" s="1463"/>
      <c r="H1843" s="1484"/>
      <c r="I1843" s="281"/>
      <c r="J1843" s="282"/>
      <c r="K1843" s="134"/>
      <c r="L1843" s="496"/>
    </row>
    <row r="1844" spans="1:12">
      <c r="A1844" s="130"/>
      <c r="B1844" s="133"/>
      <c r="C1844" s="138"/>
      <c r="D1844" s="1462" t="s">
        <v>1623</v>
      </c>
      <c r="E1844" s="1463"/>
      <c r="F1844" s="1463"/>
      <c r="G1844" s="1463"/>
      <c r="H1844" s="1484"/>
      <c r="I1844" s="281"/>
      <c r="J1844" s="282"/>
      <c r="K1844" s="134"/>
      <c r="L1844" s="496"/>
    </row>
    <row r="1845" spans="1:12">
      <c r="A1845" s="130"/>
      <c r="B1845" s="133"/>
      <c r="C1845" s="138"/>
      <c r="D1845" s="1713" t="s">
        <v>819</v>
      </c>
      <c r="E1845" s="1714"/>
      <c r="F1845" s="1714"/>
      <c r="G1845" s="1714"/>
      <c r="H1845" s="1715"/>
      <c r="I1845" s="197"/>
      <c r="K1845" s="134"/>
      <c r="L1845" s="136"/>
    </row>
    <row r="1846" spans="1:12">
      <c r="A1846" s="130"/>
      <c r="B1846" s="184" t="s">
        <v>49</v>
      </c>
      <c r="C1846" s="168" t="str">
        <f>IF(AND(C1847="",COUNTIF(C1821:C1845,"○")=0),"",COUNTIF(C1821:C1845,"○"))</f>
        <v/>
      </c>
      <c r="D1846" s="173"/>
      <c r="E1846" s="173"/>
      <c r="F1846" s="173"/>
      <c r="G1846" s="173"/>
      <c r="H1846" s="173"/>
      <c r="I1846" s="197"/>
      <c r="K1846" s="134"/>
      <c r="L1846" s="136"/>
    </row>
    <row r="1847" spans="1:12">
      <c r="A1847" s="130"/>
      <c r="B1847" s="184" t="s">
        <v>50</v>
      </c>
      <c r="C1847" s="168" t="str">
        <f>IF(COUNTIF(C1821:C1845,"×")=0,"",COUNTIF(C1821:C1845,"×"))</f>
        <v/>
      </c>
      <c r="D1847" s="173"/>
      <c r="E1847" s="173"/>
      <c r="F1847" s="173"/>
      <c r="G1847" s="173"/>
      <c r="H1847" s="173"/>
      <c r="I1847" s="197"/>
      <c r="K1847" s="134"/>
      <c r="L1847" s="136"/>
    </row>
    <row r="1848" spans="1:12">
      <c r="A1848" s="130"/>
      <c r="B1848" s="184" t="s">
        <v>51</v>
      </c>
      <c r="C1848" s="236"/>
      <c r="D1848" s="221"/>
      <c r="E1848" s="173"/>
      <c r="F1848" s="173"/>
      <c r="I1848" s="134"/>
      <c r="K1848" s="134"/>
      <c r="L1848" s="136"/>
    </row>
    <row r="1849" spans="1:12" ht="14.25" thickBot="1">
      <c r="A1849" s="130"/>
      <c r="B1849" s="133"/>
      <c r="C1849" s="168"/>
      <c r="F1849" s="173"/>
      <c r="G1849" s="154"/>
      <c r="I1849" s="134"/>
      <c r="K1849" s="134"/>
      <c r="L1849" s="136"/>
    </row>
    <row r="1850" spans="1:12" ht="14.25" thickTop="1">
      <c r="A1850" s="130"/>
      <c r="B1850" s="187" t="s">
        <v>52</v>
      </c>
      <c r="C1850" s="145" t="str">
        <f>C1846</f>
        <v/>
      </c>
      <c r="D1850" s="369" t="s">
        <v>1111</v>
      </c>
      <c r="E1850" s="370"/>
      <c r="F1850" s="370"/>
      <c r="G1850" s="543"/>
      <c r="I1850" s="134"/>
      <c r="K1850" s="134"/>
      <c r="L1850" s="136"/>
    </row>
    <row r="1851" spans="1:12">
      <c r="A1851" s="130"/>
      <c r="B1851" s="187" t="s">
        <v>53</v>
      </c>
      <c r="C1851" s="145" t="str">
        <f>IF(SUM(C1846:C1847)=0,"",SUM(C1846:C1847))</f>
        <v/>
      </c>
      <c r="D1851" s="364" t="s">
        <v>1118</v>
      </c>
      <c r="E1851" s="9"/>
      <c r="F1851" s="9"/>
      <c r="G1851" s="543"/>
      <c r="I1851" s="134"/>
      <c r="K1851" s="134"/>
      <c r="L1851" s="136"/>
    </row>
    <row r="1852" spans="1:12">
      <c r="A1852" s="130"/>
      <c r="B1852" s="187" t="s">
        <v>54</v>
      </c>
      <c r="C1852" s="152" t="str">
        <f>IF(ISERROR(C1850/C1851)=TRUE,"",ROUNDDOWN(C1850/C1851,2))</f>
        <v/>
      </c>
      <c r="D1852" s="364" t="s">
        <v>1108</v>
      </c>
      <c r="E1852" s="9"/>
      <c r="F1852" s="9"/>
      <c r="G1852" s="148"/>
      <c r="I1852" s="134"/>
      <c r="K1852" s="134"/>
      <c r="L1852" s="136"/>
    </row>
    <row r="1853" spans="1:12" ht="14.25" thickBot="1">
      <c r="A1853" s="130"/>
      <c r="B1853" s="187"/>
      <c r="C1853" s="247" t="str">
        <f>IF(C1852="","",IF(C1851&lt;=2,"c",IF(C1852&lt;0.6,"c",IF(C1852&lt;0.75,"b",IF(C1852&lt;0.9,"a'",IF(C1852&gt;=0.9,"a",""))))))</f>
        <v/>
      </c>
      <c r="D1853" s="373" t="s">
        <v>1119</v>
      </c>
      <c r="E1853" s="374"/>
      <c r="F1853" s="374"/>
      <c r="G1853" s="149"/>
      <c r="I1853" s="134"/>
      <c r="K1853" s="134"/>
      <c r="L1853" s="136"/>
    </row>
    <row r="1854" spans="1:12" ht="14.25" thickTop="1">
      <c r="A1854" s="130"/>
      <c r="B1854" s="187"/>
      <c r="C1854" s="243"/>
      <c r="D1854" s="501"/>
      <c r="E1854" s="501"/>
      <c r="F1854" s="501"/>
      <c r="G1854" s="501"/>
      <c r="I1854" s="134"/>
      <c r="K1854" s="134"/>
      <c r="L1854" s="136"/>
    </row>
    <row r="1855" spans="1:12">
      <c r="A1855" s="130"/>
      <c r="B1855" s="144" t="s">
        <v>18</v>
      </c>
      <c r="C1855" s="244" t="str">
        <f>IF(OR(K1821="○"),"e",IF(OR(I1821="○"),"d",IF(OR(I1853="d"),"d",N1857)))</f>
        <v/>
      </c>
      <c r="D1855" s="501" t="s">
        <v>609</v>
      </c>
      <c r="E1855" s="173"/>
      <c r="F1855" s="173"/>
      <c r="I1855" s="134"/>
      <c r="K1855" s="134"/>
      <c r="L1855" s="136"/>
    </row>
    <row r="1856" spans="1:12" ht="14.25" thickBot="1">
      <c r="A1856" s="170"/>
      <c r="B1856" s="171"/>
      <c r="C1856" s="161"/>
      <c r="D1856" s="157"/>
      <c r="E1856" s="158"/>
      <c r="F1856" s="158"/>
      <c r="G1856" s="158"/>
      <c r="H1856" s="158"/>
      <c r="I1856" s="159"/>
      <c r="J1856" s="158"/>
      <c r="K1856" s="159"/>
      <c r="L1856" s="161"/>
    </row>
    <row r="1857" spans="1:14">
      <c r="A1857" s="219"/>
      <c r="N1857" s="525" t="str">
        <f>IF(AND(I1837="○",C1851&lt;=2),"c",IF(AND(I1838="○",C1851&lt;=2),"c",IF(AND(I1839="○",C1851&lt;=2),"c",IF(AND(I1840="○",C1851&lt;=2),"c",IF(AND(I1837="○",C1853="a"),"a",IF(AND(I1838="○",C1853="a"),"a'",IF(AND(I1839="○",C1853="a"),"b",IF(AND(I1840="○",C1853="a"),"b",IF(AND(I1837="○",C1853="a'"),"a'",IF(AND(I1838="○",C1853="a'"),"b",IF(AND(I1839="○",C1853="a'"),"b'",IF(AND(I1840="○",C1853="a'"),"b'",IF(AND(I1837="○",C1853="b"),"b",IF(AND(I1838="○",C1853="b"),"b'",IF(AND(I1839="○",C1853="b"),"c",IF(AND(I1840="○",C1853="b"),"c",IF(AND(I1837="○",C1853="c"),"b'",IF(AND(I1838="○",C1853="c"),"c",IF(AND(I1839="○",C1853="c"),"c",IF(AND(I1840="○",C1853="c"),"c",""))))))))))))))))))))</f>
        <v/>
      </c>
    </row>
    <row r="1858" spans="1:14" ht="14.25" thickBot="1">
      <c r="A1858" s="9" t="s">
        <v>1643</v>
      </c>
    </row>
    <row r="1859" spans="1:14">
      <c r="A1859" s="1696" t="s">
        <v>136</v>
      </c>
      <c r="B1859" s="1698" t="s">
        <v>611</v>
      </c>
      <c r="C1859" s="1469" t="s">
        <v>42</v>
      </c>
      <c r="D1859" s="473" t="s">
        <v>67</v>
      </c>
      <c r="E1859" s="474" t="s">
        <v>351</v>
      </c>
      <c r="F1859" s="475" t="s">
        <v>70</v>
      </c>
      <c r="G1859" s="475" t="s">
        <v>353</v>
      </c>
      <c r="H1859" s="476" t="s">
        <v>39</v>
      </c>
      <c r="I1859" s="1629" t="s">
        <v>25</v>
      </c>
      <c r="J1859" s="1630"/>
    </row>
    <row r="1860" spans="1:14">
      <c r="A1860" s="1697"/>
      <c r="B1860" s="1699"/>
      <c r="C1860" s="1470"/>
      <c r="D1860" s="436" t="s">
        <v>354</v>
      </c>
      <c r="E1860" s="477" t="s">
        <v>355</v>
      </c>
      <c r="F1860" s="478" t="s">
        <v>356</v>
      </c>
      <c r="G1860" s="478" t="s">
        <v>357</v>
      </c>
      <c r="H1860" s="479" t="s">
        <v>358</v>
      </c>
      <c r="I1860" s="1627" t="s">
        <v>360</v>
      </c>
      <c r="J1860" s="1628"/>
    </row>
    <row r="1861" spans="1:14" ht="14.25" thickBot="1">
      <c r="A1861" s="1646" t="s">
        <v>569</v>
      </c>
      <c r="B1861" s="1694" t="s">
        <v>1304</v>
      </c>
      <c r="C1861" s="167"/>
      <c r="D1861" s="469" t="s">
        <v>359</v>
      </c>
      <c r="G1861" s="182"/>
      <c r="H1861" s="182"/>
      <c r="I1861" s="182"/>
      <c r="J1861" s="166"/>
    </row>
    <row r="1862" spans="1:14" ht="14.25" thickTop="1">
      <c r="A1862" s="1647"/>
      <c r="B1862" s="1496"/>
      <c r="C1862" s="138"/>
      <c r="D1862" s="1462" t="s">
        <v>916</v>
      </c>
      <c r="E1862" s="1463"/>
      <c r="F1862" s="495"/>
      <c r="G1862" s="467"/>
      <c r="H1862" s="333" t="s">
        <v>255</v>
      </c>
      <c r="I1862" s="499"/>
      <c r="J1862" s="500"/>
      <c r="K1862" s="205"/>
    </row>
    <row r="1863" spans="1:14">
      <c r="A1863" s="1647"/>
      <c r="B1863" s="1496"/>
      <c r="C1863" s="138"/>
      <c r="D1863" s="1462" t="s">
        <v>917</v>
      </c>
      <c r="E1863" s="1463"/>
      <c r="F1863" s="495"/>
      <c r="G1863" s="467"/>
      <c r="H1863" s="508" t="s">
        <v>1035</v>
      </c>
      <c r="I1863" s="501"/>
      <c r="J1863" s="509"/>
      <c r="K1863" s="205"/>
    </row>
    <row r="1864" spans="1:14">
      <c r="A1864" s="514" t="s">
        <v>180</v>
      </c>
      <c r="B1864" s="133"/>
      <c r="C1864" s="138"/>
      <c r="D1864" s="1462" t="s">
        <v>918</v>
      </c>
      <c r="E1864" s="1463"/>
      <c r="F1864" s="495"/>
      <c r="G1864" s="467"/>
      <c r="H1864" s="508" t="s">
        <v>616</v>
      </c>
      <c r="I1864" s="501"/>
      <c r="J1864" s="509"/>
      <c r="K1864" s="205"/>
    </row>
    <row r="1865" spans="1:14">
      <c r="A1865" s="514"/>
      <c r="B1865" s="221"/>
      <c r="C1865" s="138"/>
      <c r="D1865" s="1462" t="s">
        <v>919</v>
      </c>
      <c r="E1865" s="1463"/>
      <c r="F1865" s="1463"/>
      <c r="G1865" s="467"/>
      <c r="H1865" s="508" t="s">
        <v>617</v>
      </c>
      <c r="I1865" s="501"/>
      <c r="J1865" s="509"/>
      <c r="K1865" s="205"/>
    </row>
    <row r="1866" spans="1:14">
      <c r="A1866" s="514"/>
      <c r="B1866" s="221"/>
      <c r="C1866" s="138"/>
      <c r="D1866" s="1462" t="s">
        <v>629</v>
      </c>
      <c r="E1866" s="1463"/>
      <c r="F1866" s="495"/>
      <c r="G1866" s="467"/>
      <c r="H1866" s="508" t="s">
        <v>618</v>
      </c>
      <c r="I1866" s="501"/>
      <c r="J1866" s="509"/>
    </row>
    <row r="1867" spans="1:14">
      <c r="A1867" s="514"/>
      <c r="B1867" s="221"/>
      <c r="C1867" s="138"/>
      <c r="D1867" s="1462" t="s">
        <v>1353</v>
      </c>
      <c r="E1867" s="1463"/>
      <c r="F1867" s="495"/>
      <c r="G1867" s="553"/>
      <c r="H1867" s="508" t="s">
        <v>619</v>
      </c>
      <c r="I1867" s="501"/>
      <c r="J1867" s="509"/>
    </row>
    <row r="1868" spans="1:14" ht="14.25" thickBot="1">
      <c r="A1868" s="514"/>
      <c r="B1868" s="186"/>
      <c r="C1868" s="194"/>
      <c r="D1868" s="1658"/>
      <c r="E1868" s="1659"/>
      <c r="F1868" s="306"/>
      <c r="G1868" s="504"/>
      <c r="H1868" s="334" t="s">
        <v>620</v>
      </c>
      <c r="I1868" s="510"/>
      <c r="J1868" s="511"/>
    </row>
    <row r="1869" spans="1:14" ht="14.25" thickTop="1">
      <c r="A1869" s="514"/>
      <c r="B1869" s="184" t="s">
        <v>49</v>
      </c>
      <c r="C1869" s="145" t="str">
        <f>IF(AND(C1870="",COUNTIF(C1862:C1867,"○")=0),"",COUNTIF(C1862:C1867,"○"))</f>
        <v/>
      </c>
      <c r="D1869" s="221"/>
      <c r="E1869" s="173"/>
      <c r="F1869" s="173"/>
      <c r="J1869" s="136"/>
    </row>
    <row r="1870" spans="1:14">
      <c r="A1870" s="130"/>
      <c r="B1870" s="184" t="s">
        <v>50</v>
      </c>
      <c r="C1870" s="145" t="str">
        <f>IF(COUNTIF(C1862:C1867,"×")=0,"",COUNTIF(C1862:C1867,"×"))</f>
        <v/>
      </c>
      <c r="D1870" s="221"/>
      <c r="E1870" s="173"/>
      <c r="F1870" s="173"/>
      <c r="J1870" s="136"/>
    </row>
    <row r="1871" spans="1:14">
      <c r="A1871" s="130"/>
      <c r="B1871" s="184" t="s">
        <v>51</v>
      </c>
      <c r="C1871" s="201"/>
      <c r="D1871" s="221"/>
      <c r="E1871" s="173"/>
      <c r="F1871" s="173"/>
      <c r="J1871" s="136"/>
    </row>
    <row r="1872" spans="1:14">
      <c r="A1872" s="130"/>
      <c r="B1872" s="133"/>
      <c r="C1872" s="145"/>
      <c r="D1872" s="221"/>
      <c r="E1872" s="173"/>
      <c r="F1872" s="173"/>
      <c r="J1872" s="136"/>
    </row>
    <row r="1873" spans="1:12">
      <c r="A1873" s="130"/>
      <c r="B1873" s="187" t="s">
        <v>52</v>
      </c>
      <c r="C1873" s="145" t="str">
        <f>C1869</f>
        <v/>
      </c>
      <c r="D1873" s="221"/>
      <c r="E1873" s="173"/>
      <c r="F1873" s="173"/>
      <c r="J1873" s="136"/>
    </row>
    <row r="1874" spans="1:12">
      <c r="A1874" s="130"/>
      <c r="B1874" s="187" t="s">
        <v>53</v>
      </c>
      <c r="C1874" s="145" t="str">
        <f>IF(SUM(C1869:C1870)=0,"",SUM(C1869:C1870))</f>
        <v/>
      </c>
      <c r="D1874" s="221"/>
      <c r="E1874" s="173"/>
      <c r="F1874" s="173"/>
      <c r="J1874" s="136"/>
    </row>
    <row r="1875" spans="1:12">
      <c r="A1875" s="130"/>
      <c r="B1875" s="187" t="s">
        <v>54</v>
      </c>
      <c r="C1875" s="152" t="str">
        <f>IF(ISERROR(C1873/C1874)=TRUE,"",ROUNDDOWN(C1873/C1874,2))</f>
        <v/>
      </c>
      <c r="D1875" s="246"/>
      <c r="E1875" s="245"/>
      <c r="F1875" s="245"/>
      <c r="J1875" s="136"/>
    </row>
    <row r="1876" spans="1:12">
      <c r="A1876" s="130"/>
      <c r="B1876" s="187" t="s">
        <v>18</v>
      </c>
      <c r="C1876" s="153" t="str">
        <f>IF(C1875="","",IF(C1875&lt;=0.1,"d",IF(C1875&lt;=0.25,"c",IF(C1875&lt;=0.45,"b'",IF(C1875&lt;=0.65,"b",IF(C1875&lt;=0.8,"a'",IF(C1875&gt;0.8,"a","")))))))</f>
        <v/>
      </c>
      <c r="D1876" s="221"/>
      <c r="E1876" s="173"/>
      <c r="F1876" s="173"/>
      <c r="G1876" s="173"/>
      <c r="J1876" s="136"/>
    </row>
    <row r="1877" spans="1:12" ht="14.25" thickBot="1">
      <c r="A1877" s="170"/>
      <c r="B1877" s="171"/>
      <c r="C1877" s="161"/>
      <c r="D1877" s="157"/>
      <c r="E1877" s="158"/>
      <c r="F1877" s="158"/>
      <c r="G1877" s="158"/>
      <c r="H1877" s="158"/>
      <c r="I1877" s="158"/>
      <c r="J1877" s="161"/>
    </row>
    <row r="1878" spans="1:12" ht="17.25">
      <c r="A1878" s="119" t="s">
        <v>1658</v>
      </c>
      <c r="D1878" s="1477" t="s">
        <v>1671</v>
      </c>
      <c r="E1878" s="1477"/>
      <c r="F1878" s="1477"/>
      <c r="G1878" s="1477"/>
      <c r="H1878" s="1477"/>
      <c r="I1878" s="512"/>
    </row>
    <row r="1879" spans="1:12" ht="14.25" thickBot="1">
      <c r="A1879" s="9" t="s">
        <v>1643</v>
      </c>
      <c r="J1879" s="174"/>
      <c r="L1879" s="443" t="s">
        <v>684</v>
      </c>
    </row>
    <row r="1880" spans="1:12">
      <c r="A1880" s="226" t="s">
        <v>185</v>
      </c>
      <c r="B1880" s="227" t="s">
        <v>568</v>
      </c>
      <c r="C1880" s="1469" t="s">
        <v>42</v>
      </c>
      <c r="D1880" s="517" t="s">
        <v>67</v>
      </c>
      <c r="E1880" s="518" t="s">
        <v>351</v>
      </c>
      <c r="F1880" s="519" t="s">
        <v>352</v>
      </c>
      <c r="G1880" s="519" t="s">
        <v>353</v>
      </c>
      <c r="H1880" s="520" t="s">
        <v>39</v>
      </c>
      <c r="I1880" s="1604" t="s">
        <v>42</v>
      </c>
      <c r="J1880" s="224" t="s">
        <v>25</v>
      </c>
      <c r="K1880" s="1609" t="s">
        <v>42</v>
      </c>
      <c r="L1880" s="225" t="s">
        <v>73</v>
      </c>
    </row>
    <row r="1881" spans="1:12" ht="42.75" customHeight="1">
      <c r="A1881" s="1646" t="s">
        <v>569</v>
      </c>
      <c r="B1881" s="1694" t="s">
        <v>1305</v>
      </c>
      <c r="C1881" s="1470"/>
      <c r="D1881" s="1655" t="s">
        <v>570</v>
      </c>
      <c r="E1881" s="1656"/>
      <c r="F1881" s="1656"/>
      <c r="G1881" s="1656"/>
      <c r="H1881" s="1657"/>
      <c r="I1881" s="1605"/>
      <c r="J1881" s="235"/>
      <c r="K1881" s="1610"/>
      <c r="L1881" s="248"/>
    </row>
    <row r="1882" spans="1:12">
      <c r="A1882" s="1647"/>
      <c r="B1882" s="1496"/>
      <c r="C1882" s="167"/>
      <c r="D1882" s="469" t="s">
        <v>359</v>
      </c>
      <c r="I1882" s="165"/>
      <c r="K1882" s="165"/>
      <c r="L1882" s="136"/>
    </row>
    <row r="1883" spans="1:12">
      <c r="A1883" s="1647"/>
      <c r="B1883" s="1496"/>
      <c r="C1883" s="138"/>
      <c r="D1883" s="1462" t="s">
        <v>1597</v>
      </c>
      <c r="E1883" s="1463"/>
      <c r="F1883" s="1463"/>
      <c r="G1883" s="1463"/>
      <c r="H1883" s="1484"/>
      <c r="I1883" s="139"/>
      <c r="J1883" s="1464" t="s">
        <v>621</v>
      </c>
      <c r="K1883" s="139"/>
      <c r="L1883" s="1465" t="s">
        <v>571</v>
      </c>
    </row>
    <row r="1884" spans="1:12">
      <c r="A1884" s="1647"/>
      <c r="B1884" s="220"/>
      <c r="C1884" s="138"/>
      <c r="D1884" s="1462" t="s">
        <v>1600</v>
      </c>
      <c r="E1884" s="1463"/>
      <c r="F1884" s="1463"/>
      <c r="G1884" s="1463"/>
      <c r="H1884" s="1484"/>
      <c r="I1884" s="196"/>
      <c r="J1884" s="1464"/>
      <c r="K1884" s="196"/>
      <c r="L1884" s="1465"/>
    </row>
    <row r="1885" spans="1:12">
      <c r="A1885" s="130"/>
      <c r="B1885" s="131"/>
      <c r="C1885" s="138"/>
      <c r="D1885" s="1462" t="s">
        <v>1601</v>
      </c>
      <c r="E1885" s="1463"/>
      <c r="F1885" s="1463"/>
      <c r="G1885" s="1463"/>
      <c r="H1885" s="1484"/>
      <c r="I1885" s="196"/>
      <c r="J1885" s="1464"/>
      <c r="K1885" s="196"/>
      <c r="L1885" s="1465"/>
    </row>
    <row r="1886" spans="1:12">
      <c r="A1886" s="130"/>
      <c r="B1886" s="131"/>
      <c r="C1886" s="138"/>
      <c r="D1886" s="1462" t="s">
        <v>1602</v>
      </c>
      <c r="E1886" s="1463"/>
      <c r="F1886" s="1463"/>
      <c r="G1886" s="1463"/>
      <c r="H1886" s="1484"/>
      <c r="I1886" s="192"/>
      <c r="J1886" s="1464"/>
      <c r="K1886" s="196"/>
      <c r="L1886" s="1465"/>
    </row>
    <row r="1887" spans="1:12">
      <c r="A1887" s="130"/>
      <c r="B1887" s="131"/>
      <c r="C1887" s="138"/>
      <c r="D1887" s="1462" t="s">
        <v>1603</v>
      </c>
      <c r="E1887" s="1463"/>
      <c r="F1887" s="1463"/>
      <c r="G1887" s="1463"/>
      <c r="H1887" s="1484"/>
      <c r="I1887" s="134"/>
      <c r="J1887" s="1464"/>
      <c r="K1887" s="134"/>
      <c r="L1887" s="1465"/>
    </row>
    <row r="1888" spans="1:12" ht="14.25" thickBot="1">
      <c r="A1888" s="130"/>
      <c r="B1888" s="131"/>
      <c r="C1888" s="138"/>
      <c r="D1888" s="1462" t="s">
        <v>1604</v>
      </c>
      <c r="E1888" s="1463"/>
      <c r="F1888" s="1463"/>
      <c r="G1888" s="1463"/>
      <c r="H1888" s="1484"/>
      <c r="I1888" s="280"/>
      <c r="J1888" s="306"/>
      <c r="K1888" s="134"/>
      <c r="L1888" s="496"/>
    </row>
    <row r="1889" spans="1:12" ht="14.25" thickTop="1">
      <c r="A1889" s="130"/>
      <c r="B1889" s="131"/>
      <c r="C1889" s="138"/>
      <c r="D1889" s="1713" t="s">
        <v>1598</v>
      </c>
      <c r="E1889" s="1714"/>
      <c r="F1889" s="1714"/>
      <c r="G1889" s="1714"/>
      <c r="H1889" s="1715"/>
      <c r="I1889" s="1565" t="s">
        <v>584</v>
      </c>
      <c r="J1889" s="1567"/>
      <c r="K1889" s="134"/>
      <c r="L1889" s="136"/>
    </row>
    <row r="1890" spans="1:12">
      <c r="A1890" s="130"/>
      <c r="B1890" s="131"/>
      <c r="C1890" s="138"/>
      <c r="D1890" s="1713" t="s">
        <v>1599</v>
      </c>
      <c r="E1890" s="1714"/>
      <c r="F1890" s="1714"/>
      <c r="G1890" s="1714"/>
      <c r="H1890" s="1715"/>
      <c r="I1890" s="575"/>
      <c r="J1890" s="365" t="s">
        <v>585</v>
      </c>
      <c r="K1890" s="134"/>
      <c r="L1890" s="136"/>
    </row>
    <row r="1891" spans="1:12">
      <c r="A1891" s="130"/>
      <c r="B1891" s="131"/>
      <c r="C1891" s="167"/>
      <c r="D1891" s="305"/>
      <c r="E1891" s="306"/>
      <c r="F1891" s="306"/>
      <c r="G1891" s="306"/>
      <c r="H1891" s="497"/>
      <c r="I1891" s="575"/>
      <c r="J1891" s="365" t="s">
        <v>587</v>
      </c>
      <c r="K1891" s="134"/>
      <c r="L1891" s="136"/>
    </row>
    <row r="1892" spans="1:12">
      <c r="A1892" s="130"/>
      <c r="B1892" s="131"/>
      <c r="C1892" s="167"/>
      <c r="D1892" s="295"/>
      <c r="E1892" s="523"/>
      <c r="F1892" s="523"/>
      <c r="G1892" s="523"/>
      <c r="H1892" s="523"/>
      <c r="I1892" s="575"/>
      <c r="J1892" s="365" t="s">
        <v>589</v>
      </c>
      <c r="K1892" s="134"/>
      <c r="L1892" s="136"/>
    </row>
    <row r="1893" spans="1:12" ht="14.25" thickBot="1">
      <c r="A1893" s="130"/>
      <c r="B1893" s="133"/>
      <c r="C1893" s="167"/>
      <c r="D1893" s="305"/>
      <c r="E1893" s="306"/>
      <c r="F1893" s="306"/>
      <c r="G1893" s="306"/>
      <c r="H1893" s="497"/>
      <c r="I1893" s="577"/>
      <c r="J1893" s="367" t="s">
        <v>591</v>
      </c>
      <c r="K1893" s="134"/>
      <c r="L1893" s="136"/>
    </row>
    <row r="1894" spans="1:12" ht="14.25" thickTop="1">
      <c r="A1894" s="130"/>
      <c r="B1894" s="133"/>
      <c r="C1894" s="167"/>
      <c r="D1894" s="289"/>
      <c r="E1894" s="290"/>
      <c r="F1894" s="290"/>
      <c r="G1894" s="290"/>
      <c r="H1894" s="291"/>
      <c r="I1894" s="134"/>
      <c r="K1894" s="134"/>
      <c r="L1894" s="136"/>
    </row>
    <row r="1895" spans="1:12">
      <c r="A1895" s="130"/>
      <c r="B1895" s="184" t="s">
        <v>49</v>
      </c>
      <c r="C1895" s="168" t="str">
        <f>IF(AND(C1896="",COUNTIF(C1883:C1890,"○")=0),"",COUNTIF(C1883:C1890,"○"))</f>
        <v/>
      </c>
      <c r="D1895" s="173"/>
      <c r="E1895" s="173"/>
      <c r="F1895" s="173"/>
      <c r="G1895" s="173"/>
      <c r="H1895" s="173"/>
      <c r="I1895" s="134"/>
      <c r="K1895" s="134"/>
      <c r="L1895" s="136"/>
    </row>
    <row r="1896" spans="1:12">
      <c r="A1896" s="130"/>
      <c r="B1896" s="184" t="s">
        <v>50</v>
      </c>
      <c r="C1896" s="168" t="str">
        <f>IF(COUNTIF(C1883:C1890,"×")=0,"",COUNTIF(C1883:C1890,"×"))</f>
        <v/>
      </c>
      <c r="D1896" s="173"/>
      <c r="E1896" s="173"/>
      <c r="F1896" s="173"/>
      <c r="G1896" s="173"/>
      <c r="H1896" s="173"/>
      <c r="I1896" s="134"/>
      <c r="K1896" s="134"/>
      <c r="L1896" s="136"/>
    </row>
    <row r="1897" spans="1:12">
      <c r="A1897" s="130"/>
      <c r="B1897" s="184" t="s">
        <v>51</v>
      </c>
      <c r="C1897" s="236"/>
      <c r="D1897" s="221"/>
      <c r="E1897" s="173"/>
      <c r="F1897" s="173"/>
      <c r="I1897" s="134"/>
      <c r="K1897" s="134"/>
      <c r="L1897" s="136"/>
    </row>
    <row r="1898" spans="1:12" ht="14.25" thickBot="1">
      <c r="A1898" s="130"/>
      <c r="B1898" s="133"/>
      <c r="C1898" s="168"/>
      <c r="F1898" s="173"/>
      <c r="G1898" s="154"/>
      <c r="I1898" s="134"/>
      <c r="K1898" s="134"/>
      <c r="L1898" s="136"/>
    </row>
    <row r="1899" spans="1:12" ht="14.25" thickTop="1">
      <c r="A1899" s="130"/>
      <c r="B1899" s="187" t="s">
        <v>52</v>
      </c>
      <c r="C1899" s="145" t="str">
        <f>C1895</f>
        <v/>
      </c>
      <c r="D1899" s="369" t="s">
        <v>1111</v>
      </c>
      <c r="E1899" s="370"/>
      <c r="F1899" s="370"/>
      <c r="G1899" s="543"/>
      <c r="I1899" s="134"/>
      <c r="K1899" s="134"/>
      <c r="L1899" s="136"/>
    </row>
    <row r="1900" spans="1:12">
      <c r="A1900" s="130"/>
      <c r="B1900" s="187" t="s">
        <v>53</v>
      </c>
      <c r="C1900" s="145" t="str">
        <f>IF(SUM(C1895:C1896)=0,"",SUM(C1895:C1896))</f>
        <v/>
      </c>
      <c r="D1900" s="364" t="s">
        <v>1118</v>
      </c>
      <c r="E1900" s="9"/>
      <c r="F1900" s="9"/>
      <c r="G1900" s="543"/>
      <c r="I1900" s="134"/>
      <c r="K1900" s="134"/>
      <c r="L1900" s="136"/>
    </row>
    <row r="1901" spans="1:12">
      <c r="A1901" s="130"/>
      <c r="B1901" s="187" t="s">
        <v>54</v>
      </c>
      <c r="C1901" s="152" t="str">
        <f>IF(ISERROR(C1899/C1900)=TRUE,"",ROUNDDOWN(C1899/C1900,2))</f>
        <v/>
      </c>
      <c r="D1901" s="364" t="s">
        <v>1108</v>
      </c>
      <c r="E1901" s="9"/>
      <c r="F1901" s="9"/>
      <c r="G1901" s="148"/>
      <c r="I1901" s="134"/>
      <c r="K1901" s="134"/>
      <c r="L1901" s="136"/>
    </row>
    <row r="1902" spans="1:12" ht="14.25" thickBot="1">
      <c r="A1902" s="130"/>
      <c r="B1902" s="187"/>
      <c r="C1902" s="247" t="str">
        <f>IF(C1901="","",IF(C1900&lt;=2,"c",IF(C1901&lt;0.6,"c",IF(C1901&lt;0.75,"b",IF(C1901&lt;0.9,"a'",IF(C1901&gt;=0.9,"a",""))))))</f>
        <v/>
      </c>
      <c r="D1902" s="373" t="s">
        <v>1119</v>
      </c>
      <c r="E1902" s="374"/>
      <c r="F1902" s="374"/>
      <c r="G1902" s="149"/>
      <c r="I1902" s="134"/>
      <c r="K1902" s="134"/>
      <c r="L1902" s="136"/>
    </row>
    <row r="1903" spans="1:12" ht="14.25" thickTop="1">
      <c r="A1903" s="130"/>
      <c r="B1903" s="187"/>
      <c r="C1903" s="243"/>
      <c r="D1903" s="501"/>
      <c r="E1903" s="501"/>
      <c r="F1903" s="501"/>
      <c r="G1903" s="501"/>
      <c r="I1903" s="134"/>
      <c r="K1903" s="134"/>
      <c r="L1903" s="136"/>
    </row>
    <row r="1904" spans="1:12">
      <c r="A1904" s="130"/>
      <c r="B1904" s="144" t="s">
        <v>18</v>
      </c>
      <c r="C1904" s="244" t="str">
        <f>IF(OR(K1883="○"),"e",IF(OR(I1883="○"),"d",N1906))</f>
        <v/>
      </c>
      <c r="D1904" s="501" t="s">
        <v>609</v>
      </c>
      <c r="E1904" s="173"/>
      <c r="F1904" s="173"/>
      <c r="I1904" s="134"/>
      <c r="K1904" s="134"/>
      <c r="L1904" s="136"/>
    </row>
    <row r="1905" spans="1:14" ht="14.25" thickBot="1">
      <c r="A1905" s="170"/>
      <c r="B1905" s="171"/>
      <c r="C1905" s="161"/>
      <c r="D1905" s="157"/>
      <c r="E1905" s="158"/>
      <c r="F1905" s="158"/>
      <c r="G1905" s="158"/>
      <c r="H1905" s="158"/>
      <c r="I1905" s="159"/>
      <c r="J1905" s="158"/>
      <c r="K1905" s="159"/>
      <c r="L1905" s="161"/>
    </row>
    <row r="1906" spans="1:14">
      <c r="A1906" s="219"/>
      <c r="N1906" s="525" t="str">
        <f>IF(AND(I1890="○",C1900&lt;=2),"c",IF(AND(I1891="○",C1900&lt;=2),"c",IF(AND(I1892="○",C1900&lt;=2),"c",IF(AND(I1893="○",C1900&lt;=2),"c",IF(AND(I1890="○",C1902="a"),"a",IF(AND(I1891="○",C1902="a"),"a'",IF(AND(I1892="○",C1902="a"),"b",IF(AND(I1893="○",C1902="a"),"b",IF(AND(I1890="○",C1902="a'"),"a'",IF(AND(I1891="○",C1902="a'"),"b",IF(AND(I1892="○",C1902="a'"),"b'",IF(AND(I1893="○",C1902="a'"),"b'",IF(AND(I1890="○",C1902="b"),"b",IF(AND(I1891="○",C1902="b"),"b'",IF(AND(I1892="○",C1902="b"),"c",IF(AND(I1893="○",C1902="b"),"c",IF(AND(I1890="○",C1902="c"),"b'",IF(AND(I1891="○",C1902="c"),"c",IF(AND(I1892="○",C1902="c"),"c",IF(AND(I1893="○",C1902="c"),"c",""))))))))))))))))))))</f>
        <v/>
      </c>
    </row>
    <row r="1907" spans="1:14" ht="14.25" thickBot="1">
      <c r="A1907" s="9" t="s">
        <v>1643</v>
      </c>
    </row>
    <row r="1908" spans="1:14">
      <c r="A1908" s="1696" t="s">
        <v>136</v>
      </c>
      <c r="B1908" s="1698" t="s">
        <v>611</v>
      </c>
      <c r="C1908" s="1469" t="s">
        <v>42</v>
      </c>
      <c r="D1908" s="615" t="s">
        <v>67</v>
      </c>
      <c r="E1908" s="607" t="s">
        <v>351</v>
      </c>
      <c r="F1908" s="460" t="s">
        <v>70</v>
      </c>
      <c r="G1908" s="460" t="s">
        <v>353</v>
      </c>
      <c r="H1908" s="616" t="s">
        <v>39</v>
      </c>
      <c r="I1908" s="1666" t="s">
        <v>25</v>
      </c>
      <c r="J1908" s="1667"/>
    </row>
    <row r="1909" spans="1:14">
      <c r="A1909" s="1697"/>
      <c r="B1909" s="1699"/>
      <c r="C1909" s="1470"/>
      <c r="D1909" s="621" t="s">
        <v>354</v>
      </c>
      <c r="E1909" s="622" t="s">
        <v>355</v>
      </c>
      <c r="F1909" s="618" t="s">
        <v>356</v>
      </c>
      <c r="G1909" s="618" t="s">
        <v>357</v>
      </c>
      <c r="H1909" s="623" t="s">
        <v>358</v>
      </c>
      <c r="I1909" s="1668" t="s">
        <v>360</v>
      </c>
      <c r="J1909" s="1669"/>
    </row>
    <row r="1910" spans="1:14" ht="14.25" thickBot="1">
      <c r="A1910" s="1646" t="s">
        <v>569</v>
      </c>
      <c r="B1910" s="1694" t="s">
        <v>1305</v>
      </c>
      <c r="C1910" s="167"/>
      <c r="D1910" s="469" t="s">
        <v>359</v>
      </c>
      <c r="G1910" s="182"/>
      <c r="H1910" s="182"/>
      <c r="I1910" s="182"/>
      <c r="J1910" s="166"/>
    </row>
    <row r="1911" spans="1:14" ht="14.25" thickTop="1">
      <c r="A1911" s="1647"/>
      <c r="B1911" s="1496"/>
      <c r="C1911" s="138"/>
      <c r="D1911" s="1462" t="s">
        <v>920</v>
      </c>
      <c r="E1911" s="1463"/>
      <c r="F1911" s="1463"/>
      <c r="G1911" s="1652"/>
      <c r="H1911" s="333" t="s">
        <v>255</v>
      </c>
      <c r="I1911" s="499"/>
      <c r="J1911" s="500"/>
      <c r="K1911" s="205"/>
    </row>
    <row r="1912" spans="1:14">
      <c r="A1912" s="1647"/>
      <c r="B1912" s="1496"/>
      <c r="C1912" s="138"/>
      <c r="D1912" s="1462" t="s">
        <v>806</v>
      </c>
      <c r="E1912" s="1463"/>
      <c r="F1912" s="1463"/>
      <c r="G1912" s="467"/>
      <c r="H1912" s="508" t="s">
        <v>1035</v>
      </c>
      <c r="I1912" s="501"/>
      <c r="J1912" s="509"/>
      <c r="K1912" s="205"/>
    </row>
    <row r="1913" spans="1:14">
      <c r="A1913" s="514" t="s">
        <v>180</v>
      </c>
      <c r="B1913" s="133"/>
      <c r="C1913" s="138"/>
      <c r="D1913" s="1462" t="s">
        <v>921</v>
      </c>
      <c r="E1913" s="1463"/>
      <c r="F1913" s="1463"/>
      <c r="G1913" s="467"/>
      <c r="H1913" s="508" t="s">
        <v>616</v>
      </c>
      <c r="I1913" s="501"/>
      <c r="J1913" s="509"/>
      <c r="K1913" s="205"/>
    </row>
    <row r="1914" spans="1:14">
      <c r="A1914" s="514"/>
      <c r="B1914" s="221"/>
      <c r="C1914" s="138"/>
      <c r="D1914" s="1462" t="s">
        <v>721</v>
      </c>
      <c r="E1914" s="1463"/>
      <c r="F1914" s="1463"/>
      <c r="G1914" s="467"/>
      <c r="H1914" s="508" t="s">
        <v>617</v>
      </c>
      <c r="I1914" s="501"/>
      <c r="J1914" s="509"/>
      <c r="K1914" s="205"/>
    </row>
    <row r="1915" spans="1:14">
      <c r="A1915" s="514"/>
      <c r="B1915" s="221"/>
      <c r="C1915" s="167"/>
      <c r="D1915" s="1658"/>
      <c r="E1915" s="1659"/>
      <c r="F1915" s="306"/>
      <c r="G1915" s="504"/>
      <c r="H1915" s="508" t="s">
        <v>618</v>
      </c>
      <c r="I1915" s="501"/>
      <c r="J1915" s="509"/>
    </row>
    <row r="1916" spans="1:14">
      <c r="A1916" s="514"/>
      <c r="B1916" s="221"/>
      <c r="C1916" s="167"/>
      <c r="D1916" s="305"/>
      <c r="E1916" s="306"/>
      <c r="F1916" s="306"/>
      <c r="G1916" s="504"/>
      <c r="H1916" s="508" t="s">
        <v>619</v>
      </c>
      <c r="I1916" s="501"/>
      <c r="J1916" s="509"/>
    </row>
    <row r="1917" spans="1:14" ht="14.25" thickBot="1">
      <c r="A1917" s="514"/>
      <c r="B1917" s="186"/>
      <c r="C1917" s="145"/>
      <c r="D1917" s="1658"/>
      <c r="E1917" s="1659"/>
      <c r="F1917" s="306"/>
      <c r="G1917" s="504"/>
      <c r="H1917" s="334" t="s">
        <v>620</v>
      </c>
      <c r="I1917" s="510"/>
      <c r="J1917" s="511"/>
    </row>
    <row r="1918" spans="1:14" ht="14.25" thickTop="1">
      <c r="A1918" s="514"/>
      <c r="B1918" s="186"/>
      <c r="C1918" s="194"/>
      <c r="D1918" s="305"/>
      <c r="E1918" s="306"/>
      <c r="F1918" s="306"/>
      <c r="G1918" s="504"/>
      <c r="H1918" s="501"/>
      <c r="I1918" s="501"/>
      <c r="J1918" s="501"/>
      <c r="K1918" s="133"/>
    </row>
    <row r="1919" spans="1:14">
      <c r="A1919" s="514"/>
      <c r="B1919" s="184" t="s">
        <v>49</v>
      </c>
      <c r="C1919" s="145" t="str">
        <f>IF(AND(C1920="",COUNTIF(C1911:C1914,"○")=0),"",COUNTIF(C1911:C1914,"○"))</f>
        <v/>
      </c>
      <c r="D1919" s="221"/>
      <c r="E1919" s="173"/>
      <c r="F1919" s="173"/>
      <c r="J1919" s="136"/>
    </row>
    <row r="1920" spans="1:14">
      <c r="A1920" s="130"/>
      <c r="B1920" s="184" t="s">
        <v>50</v>
      </c>
      <c r="C1920" s="145" t="str">
        <f>IF(COUNTIF(C1911:C1914,"×")=0,"",COUNTIF(C1911:C1914,"×"))</f>
        <v/>
      </c>
      <c r="D1920" s="221"/>
      <c r="E1920" s="173"/>
      <c r="F1920" s="173"/>
      <c r="J1920" s="136"/>
    </row>
    <row r="1921" spans="1:12">
      <c r="A1921" s="130"/>
      <c r="B1921" s="184" t="s">
        <v>51</v>
      </c>
      <c r="C1921" s="201"/>
      <c r="D1921" s="221"/>
      <c r="E1921" s="173"/>
      <c r="F1921" s="173"/>
      <c r="J1921" s="136"/>
    </row>
    <row r="1922" spans="1:12">
      <c r="A1922" s="130"/>
      <c r="B1922" s="133"/>
      <c r="C1922" s="145"/>
      <c r="D1922" s="221"/>
      <c r="E1922" s="173"/>
      <c r="F1922" s="173"/>
      <c r="J1922" s="136"/>
    </row>
    <row r="1923" spans="1:12">
      <c r="A1923" s="130"/>
      <c r="B1923" s="187" t="s">
        <v>52</v>
      </c>
      <c r="C1923" s="145" t="str">
        <f>C1919</f>
        <v/>
      </c>
      <c r="D1923" s="221"/>
      <c r="E1923" s="173"/>
      <c r="F1923" s="173"/>
      <c r="J1923" s="136"/>
    </row>
    <row r="1924" spans="1:12">
      <c r="A1924" s="130"/>
      <c r="B1924" s="187" t="s">
        <v>53</v>
      </c>
      <c r="C1924" s="145" t="str">
        <f>IF(SUM(C1919:C1920)=0,"",SUM(C1919:C1920))</f>
        <v/>
      </c>
      <c r="D1924" s="221"/>
      <c r="E1924" s="173"/>
      <c r="F1924" s="173"/>
      <c r="J1924" s="136"/>
    </row>
    <row r="1925" spans="1:12">
      <c r="A1925" s="130"/>
      <c r="B1925" s="187" t="s">
        <v>54</v>
      </c>
      <c r="C1925" s="152" t="str">
        <f>IF(ISERROR(C1923/C1924)=TRUE,"",ROUNDDOWN(C1923/C1924,2))</f>
        <v/>
      </c>
      <c r="D1925" s="246"/>
      <c r="E1925" s="245"/>
      <c r="F1925" s="245"/>
      <c r="J1925" s="136"/>
    </row>
    <row r="1926" spans="1:12">
      <c r="A1926" s="130"/>
      <c r="B1926" s="187" t="s">
        <v>18</v>
      </c>
      <c r="C1926" s="153" t="str">
        <f>IF(C1925="","",IF(C1925&lt;=0.1,"d",IF(C1925&lt;=0.25,"c",IF(C1925&lt;=0.45,"b'",IF(C1925&lt;=0.65,"b",IF(C1925&lt;=0.8,"a'",IF(C1925&gt;0.8,"a","")))))))</f>
        <v/>
      </c>
      <c r="D1926" s="221"/>
      <c r="E1926" s="173"/>
      <c r="F1926" s="173"/>
      <c r="G1926" s="173"/>
      <c r="J1926" s="136"/>
    </row>
    <row r="1927" spans="1:12" ht="14.25" thickBot="1">
      <c r="A1927" s="170"/>
      <c r="B1927" s="171"/>
      <c r="C1927" s="161"/>
      <c r="D1927" s="157"/>
      <c r="E1927" s="158"/>
      <c r="F1927" s="158"/>
      <c r="G1927" s="158"/>
      <c r="H1927" s="158"/>
      <c r="I1927" s="158"/>
      <c r="J1927" s="161"/>
    </row>
    <row r="1928" spans="1:12" ht="17.25">
      <c r="A1928" s="119" t="s">
        <v>1659</v>
      </c>
      <c r="D1928" s="1477" t="s">
        <v>1672</v>
      </c>
      <c r="E1928" s="1477"/>
      <c r="F1928" s="1477"/>
      <c r="G1928" s="1477"/>
      <c r="H1928" s="1477"/>
      <c r="I1928" s="512"/>
    </row>
    <row r="1929" spans="1:12" ht="14.25" thickBot="1">
      <c r="A1929" s="9" t="s">
        <v>1643</v>
      </c>
      <c r="J1929" s="174"/>
      <c r="L1929" s="443" t="s">
        <v>684</v>
      </c>
    </row>
    <row r="1930" spans="1:12" ht="15" customHeight="1">
      <c r="A1930" s="226" t="s">
        <v>185</v>
      </c>
      <c r="B1930" s="227" t="s">
        <v>568</v>
      </c>
      <c r="C1930" s="1469" t="s">
        <v>42</v>
      </c>
      <c r="D1930" s="517" t="s">
        <v>67</v>
      </c>
      <c r="E1930" s="518" t="s">
        <v>351</v>
      </c>
      <c r="F1930" s="519" t="s">
        <v>352</v>
      </c>
      <c r="G1930" s="519" t="s">
        <v>353</v>
      </c>
      <c r="H1930" s="520" t="s">
        <v>39</v>
      </c>
      <c r="I1930" s="1604" t="s">
        <v>42</v>
      </c>
      <c r="J1930" s="224" t="s">
        <v>25</v>
      </c>
      <c r="K1930" s="1609" t="s">
        <v>42</v>
      </c>
      <c r="L1930" s="225" t="s">
        <v>73</v>
      </c>
    </row>
    <row r="1931" spans="1:12" ht="15" customHeight="1">
      <c r="A1931" s="1646" t="s">
        <v>569</v>
      </c>
      <c r="B1931" s="1694" t="s">
        <v>1306</v>
      </c>
      <c r="C1931" s="1470"/>
      <c r="D1931" s="539" t="s">
        <v>821</v>
      </c>
      <c r="E1931" s="478" t="s">
        <v>822</v>
      </c>
      <c r="F1931" s="478" t="s">
        <v>823</v>
      </c>
      <c r="G1931" s="478" t="s">
        <v>824</v>
      </c>
      <c r="H1931" s="478" t="s">
        <v>825</v>
      </c>
      <c r="I1931" s="1605"/>
      <c r="J1931" s="478" t="s">
        <v>360</v>
      </c>
      <c r="K1931" s="1610"/>
      <c r="L1931" s="478" t="s">
        <v>361</v>
      </c>
    </row>
    <row r="1932" spans="1:12" ht="15" customHeight="1">
      <c r="A1932" s="1647"/>
      <c r="B1932" s="1496"/>
      <c r="C1932" s="359"/>
      <c r="D1932" s="357" t="s">
        <v>359</v>
      </c>
      <c r="E1932" s="9"/>
      <c r="F1932" s="9"/>
      <c r="G1932" s="9"/>
      <c r="H1932" s="9"/>
      <c r="I1932" s="165"/>
      <c r="K1932" s="165"/>
      <c r="L1932" s="136"/>
    </row>
    <row r="1933" spans="1:12" ht="15" customHeight="1">
      <c r="A1933" s="1647"/>
      <c r="B1933" s="1496"/>
      <c r="C1933" s="138"/>
      <c r="D1933" s="1460" t="s">
        <v>1628</v>
      </c>
      <c r="E1933" s="1461"/>
      <c r="F1933" s="1461"/>
      <c r="G1933" s="1461"/>
      <c r="H1933" s="1487"/>
      <c r="I1933" s="430"/>
      <c r="J1933" s="1464" t="s">
        <v>621</v>
      </c>
      <c r="K1933" s="430"/>
      <c r="L1933" s="1465" t="s">
        <v>571</v>
      </c>
    </row>
    <row r="1934" spans="1:12" ht="15" customHeight="1">
      <c r="A1934" s="1647"/>
      <c r="B1934" s="220"/>
      <c r="C1934" s="138"/>
      <c r="D1934" s="1462" t="s">
        <v>1626</v>
      </c>
      <c r="E1934" s="1463"/>
      <c r="F1934" s="1463"/>
      <c r="G1934" s="1463"/>
      <c r="H1934" s="1484"/>
      <c r="I1934" s="431"/>
      <c r="J1934" s="1464"/>
      <c r="K1934" s="431"/>
      <c r="L1934" s="1465"/>
    </row>
    <row r="1935" spans="1:12" ht="15" customHeight="1">
      <c r="A1935" s="130"/>
      <c r="B1935" s="131"/>
      <c r="C1935" s="138"/>
      <c r="D1935" s="1462" t="s">
        <v>808</v>
      </c>
      <c r="E1935" s="1463"/>
      <c r="F1935" s="1463"/>
      <c r="G1935" s="1463"/>
      <c r="H1935" s="1484"/>
      <c r="I1935" s="431"/>
      <c r="J1935" s="1464"/>
      <c r="K1935" s="431"/>
      <c r="L1935" s="1465"/>
    </row>
    <row r="1936" spans="1:12" ht="15" customHeight="1">
      <c r="A1936" s="130"/>
      <c r="B1936" s="131"/>
      <c r="C1936" s="138"/>
      <c r="D1936" s="1462" t="s">
        <v>809</v>
      </c>
      <c r="E1936" s="1463"/>
      <c r="F1936" s="1463"/>
      <c r="G1936" s="1463"/>
      <c r="H1936" s="1484"/>
      <c r="I1936" s="192"/>
      <c r="J1936" s="1464"/>
      <c r="K1936" s="431"/>
      <c r="L1936" s="1465"/>
    </row>
    <row r="1937" spans="1:12" ht="15" customHeight="1">
      <c r="A1937" s="130"/>
      <c r="B1937" s="131"/>
      <c r="C1937" s="138"/>
      <c r="D1937" s="1462" t="s">
        <v>810</v>
      </c>
      <c r="E1937" s="1463"/>
      <c r="F1937" s="1463"/>
      <c r="G1937" s="1463"/>
      <c r="H1937" s="1484"/>
      <c r="I1937" s="396"/>
      <c r="J1937" s="1464"/>
      <c r="K1937" s="396"/>
      <c r="L1937" s="1465"/>
    </row>
    <row r="1938" spans="1:12" ht="15" customHeight="1">
      <c r="A1938" s="130"/>
      <c r="B1938" s="131"/>
      <c r="C1938" s="138"/>
      <c r="D1938" s="1462" t="s">
        <v>811</v>
      </c>
      <c r="E1938" s="1463"/>
      <c r="F1938" s="1463"/>
      <c r="G1938" s="1463"/>
      <c r="H1938" s="1484"/>
      <c r="I1938" s="306"/>
      <c r="J1938" s="306"/>
      <c r="K1938" s="134"/>
      <c r="L1938" s="496"/>
    </row>
    <row r="1939" spans="1:12" ht="15" customHeight="1">
      <c r="A1939" s="130"/>
      <c r="B1939" s="131"/>
      <c r="C1939" s="138"/>
      <c r="D1939" s="1460" t="s">
        <v>1758</v>
      </c>
      <c r="E1939" s="1461"/>
      <c r="F1939" s="1461"/>
      <c r="G1939" s="1461"/>
      <c r="H1939" s="1487"/>
      <c r="I1939" s="192"/>
      <c r="J1939" s="504"/>
      <c r="K1939" s="134"/>
      <c r="L1939" s="496"/>
    </row>
    <row r="1940" spans="1:12" ht="15" customHeight="1">
      <c r="A1940" s="130"/>
      <c r="B1940" s="131"/>
      <c r="C1940" s="138"/>
      <c r="D1940" s="1462" t="s">
        <v>1629</v>
      </c>
      <c r="E1940" s="1463"/>
      <c r="F1940" s="1463"/>
      <c r="G1940" s="1463"/>
      <c r="H1940" s="1484"/>
      <c r="I1940" s="280"/>
      <c r="J1940" s="306"/>
      <c r="K1940" s="134"/>
      <c r="L1940" s="496"/>
    </row>
    <row r="1941" spans="1:12" ht="15" customHeight="1">
      <c r="A1941" s="130"/>
      <c r="B1941" s="131"/>
      <c r="C1941" s="138"/>
      <c r="D1941" s="1462" t="s">
        <v>1630</v>
      </c>
      <c r="E1941" s="1463"/>
      <c r="F1941" s="1463"/>
      <c r="G1941" s="1463"/>
      <c r="H1941" s="1484"/>
      <c r="I1941" s="280"/>
      <c r="J1941" s="306"/>
      <c r="K1941" s="134"/>
      <c r="L1941" s="496"/>
    </row>
    <row r="1942" spans="1:12" ht="15" customHeight="1">
      <c r="A1942" s="130"/>
      <c r="B1942" s="131"/>
      <c r="C1942" s="138"/>
      <c r="D1942" s="1462" t="s">
        <v>812</v>
      </c>
      <c r="E1942" s="1463"/>
      <c r="F1942" s="1463"/>
      <c r="G1942" s="1463"/>
      <c r="H1942" s="1484"/>
      <c r="I1942" s="280"/>
      <c r="J1942" s="306"/>
      <c r="K1942" s="134"/>
      <c r="L1942" s="496"/>
    </row>
    <row r="1943" spans="1:12" ht="15" customHeight="1">
      <c r="A1943" s="130"/>
      <c r="B1943" s="131"/>
      <c r="C1943" s="138"/>
      <c r="D1943" s="1462" t="s">
        <v>1631</v>
      </c>
      <c r="E1943" s="1463"/>
      <c r="F1943" s="1463"/>
      <c r="G1943" s="1463"/>
      <c r="H1943" s="1484"/>
      <c r="I1943" s="280"/>
      <c r="J1943" s="306"/>
      <c r="K1943" s="134"/>
      <c r="L1943" s="136"/>
    </row>
    <row r="1944" spans="1:12" ht="15" customHeight="1">
      <c r="A1944" s="130"/>
      <c r="B1944" s="131"/>
      <c r="C1944" s="138"/>
      <c r="D1944" s="1462" t="s">
        <v>813</v>
      </c>
      <c r="E1944" s="1463"/>
      <c r="F1944" s="1463"/>
      <c r="G1944" s="1463"/>
      <c r="H1944" s="1484"/>
      <c r="I1944" s="306"/>
      <c r="J1944" s="306"/>
      <c r="K1944" s="134"/>
      <c r="L1944" s="136"/>
    </row>
    <row r="1945" spans="1:12" ht="15" customHeight="1">
      <c r="A1945" s="130"/>
      <c r="B1945" s="131"/>
      <c r="C1945" s="138"/>
      <c r="D1945" s="1462" t="s">
        <v>814</v>
      </c>
      <c r="E1945" s="1463"/>
      <c r="F1945" s="1463"/>
      <c r="G1945" s="1463"/>
      <c r="H1945" s="1484"/>
      <c r="I1945" s="306"/>
      <c r="J1945" s="306"/>
      <c r="K1945" s="134"/>
      <c r="L1945" s="136"/>
    </row>
    <row r="1946" spans="1:12" ht="15" customHeight="1">
      <c r="A1946" s="130"/>
      <c r="B1946" s="131"/>
      <c r="C1946" s="138"/>
      <c r="D1946" s="1462" t="s">
        <v>1632</v>
      </c>
      <c r="E1946" s="1463"/>
      <c r="F1946" s="1463"/>
      <c r="G1946" s="1463"/>
      <c r="H1946" s="1484"/>
      <c r="I1946" s="280"/>
      <c r="J1946" s="306"/>
      <c r="K1946" s="134"/>
      <c r="L1946" s="136"/>
    </row>
    <row r="1947" spans="1:12" ht="15" customHeight="1">
      <c r="A1947" s="130"/>
      <c r="B1947" s="131"/>
      <c r="C1947" s="138"/>
      <c r="D1947" s="1462" t="s">
        <v>815</v>
      </c>
      <c r="E1947" s="1463"/>
      <c r="F1947" s="1463"/>
      <c r="G1947" s="1463"/>
      <c r="H1947" s="1484"/>
      <c r="I1947" s="280"/>
      <c r="J1947" s="306"/>
      <c r="K1947" s="134"/>
      <c r="L1947" s="136"/>
    </row>
    <row r="1948" spans="1:12" ht="15" customHeight="1">
      <c r="A1948" s="130"/>
      <c r="B1948" s="131"/>
      <c r="C1948" s="138"/>
      <c r="D1948" s="1462" t="s">
        <v>816</v>
      </c>
      <c r="E1948" s="1463"/>
      <c r="F1948" s="1463"/>
      <c r="G1948" s="1463"/>
      <c r="H1948" s="1484"/>
      <c r="I1948" s="280"/>
      <c r="J1948" s="306"/>
      <c r="K1948" s="134"/>
      <c r="L1948" s="136"/>
    </row>
    <row r="1949" spans="1:12" ht="15" customHeight="1">
      <c r="A1949" s="130"/>
      <c r="B1949" s="131"/>
      <c r="C1949" s="138"/>
      <c r="D1949" s="1462" t="s">
        <v>817</v>
      </c>
      <c r="E1949" s="1463"/>
      <c r="F1949" s="1463"/>
      <c r="G1949" s="1463"/>
      <c r="H1949" s="1484"/>
      <c r="I1949" s="280"/>
      <c r="J1949" s="306"/>
      <c r="K1949" s="134"/>
      <c r="L1949" s="136"/>
    </row>
    <row r="1950" spans="1:12" ht="15" customHeight="1">
      <c r="A1950" s="130"/>
      <c r="B1950" s="131"/>
      <c r="C1950" s="138"/>
      <c r="D1950" s="1462" t="s">
        <v>818</v>
      </c>
      <c r="E1950" s="1463"/>
      <c r="F1950" s="1463"/>
      <c r="G1950" s="1463"/>
      <c r="H1950" s="1484"/>
      <c r="I1950" s="280"/>
      <c r="J1950" s="306"/>
      <c r="K1950" s="134"/>
      <c r="L1950" s="136"/>
    </row>
    <row r="1951" spans="1:12" ht="15" customHeight="1">
      <c r="A1951" s="130"/>
      <c r="B1951" s="131"/>
      <c r="C1951" s="138"/>
      <c r="D1951" s="1664" t="s">
        <v>820</v>
      </c>
      <c r="E1951" s="1665"/>
      <c r="F1951" s="1665"/>
      <c r="G1951" s="1665"/>
      <c r="H1951" s="1708"/>
      <c r="I1951" s="280"/>
      <c r="J1951" s="306"/>
      <c r="K1951" s="134"/>
      <c r="L1951" s="136"/>
    </row>
    <row r="1952" spans="1:12" ht="15" customHeight="1">
      <c r="A1952" s="130"/>
      <c r="B1952" s="133"/>
      <c r="C1952" s="138"/>
      <c r="D1952" s="1664" t="s">
        <v>1751</v>
      </c>
      <c r="E1952" s="1665"/>
      <c r="F1952" s="1665"/>
      <c r="G1952" s="1665"/>
      <c r="H1952" s="1708"/>
      <c r="I1952" s="280"/>
      <c r="J1952" s="306"/>
      <c r="K1952" s="134"/>
      <c r="L1952" s="136"/>
    </row>
    <row r="1953" spans="1:12" ht="15" customHeight="1">
      <c r="A1953" s="130"/>
      <c r="B1953" s="133"/>
      <c r="C1953" s="138"/>
      <c r="D1953" s="1466" t="s">
        <v>1750</v>
      </c>
      <c r="E1953" s="1467"/>
      <c r="F1953" s="1467"/>
      <c r="G1953" s="1467"/>
      <c r="H1953" s="1468"/>
      <c r="I1953" s="280"/>
      <c r="J1953" s="306"/>
      <c r="K1953" s="134"/>
      <c r="L1953" s="136"/>
    </row>
    <row r="1954" spans="1:12" ht="14.25" thickBot="1">
      <c r="A1954" s="130"/>
      <c r="B1954" s="133"/>
      <c r="C1954" s="167"/>
      <c r="D1954" s="289"/>
      <c r="E1954" s="290"/>
      <c r="F1954" s="290"/>
      <c r="G1954" s="290"/>
      <c r="H1954" s="291"/>
      <c r="I1954" s="134"/>
      <c r="K1954" s="134"/>
      <c r="L1954" s="136"/>
    </row>
    <row r="1955" spans="1:12" ht="15" customHeight="1" thickTop="1">
      <c r="A1955" s="130"/>
      <c r="B1955" s="133"/>
      <c r="C1955" s="167"/>
      <c r="D1955" s="1565" t="s">
        <v>255</v>
      </c>
      <c r="E1955" s="1566"/>
      <c r="F1955" s="1567"/>
      <c r="G1955" s="290"/>
      <c r="H1955" s="290"/>
      <c r="I1955" s="134"/>
      <c r="K1955" s="134"/>
      <c r="L1955" s="136"/>
    </row>
    <row r="1956" spans="1:12" ht="15" customHeight="1">
      <c r="A1956" s="130"/>
      <c r="B1956" s="381" t="s">
        <v>49</v>
      </c>
      <c r="C1956" s="168" t="str">
        <f>IF(AND(C1957="",COUNTIF(C1933:C1953,"○")=0),"",COUNTIF(C1933:C1953,"○"))</f>
        <v/>
      </c>
      <c r="D1956" s="1568" t="s">
        <v>1624</v>
      </c>
      <c r="E1956" s="1569"/>
      <c r="F1956" s="1570"/>
      <c r="G1956" s="173"/>
      <c r="H1956" s="173"/>
      <c r="I1956" s="134"/>
      <c r="K1956" s="134"/>
      <c r="L1956" s="136"/>
    </row>
    <row r="1957" spans="1:12" ht="15" customHeight="1">
      <c r="A1957" s="130"/>
      <c r="B1957" s="381" t="s">
        <v>50</v>
      </c>
      <c r="C1957" s="168" t="str">
        <f>IF(COUNTIF(C1933:C1953,"×")=0,"",COUNTIF(C1933:C1953,"×"))</f>
        <v/>
      </c>
      <c r="D1957" s="1568" t="s">
        <v>826</v>
      </c>
      <c r="E1957" s="1569"/>
      <c r="F1957" s="1570"/>
      <c r="G1957" s="173"/>
      <c r="H1957" s="173"/>
      <c r="I1957" s="134"/>
      <c r="K1957" s="134"/>
      <c r="L1957" s="136"/>
    </row>
    <row r="1958" spans="1:12" ht="15" customHeight="1">
      <c r="A1958" s="130"/>
      <c r="B1958" s="381" t="s">
        <v>51</v>
      </c>
      <c r="C1958" s="236"/>
      <c r="D1958" s="1568" t="s">
        <v>827</v>
      </c>
      <c r="E1958" s="1569"/>
      <c r="F1958" s="1570"/>
      <c r="I1958" s="134"/>
      <c r="K1958" s="134"/>
      <c r="L1958" s="136"/>
    </row>
    <row r="1959" spans="1:12" ht="15" customHeight="1">
      <c r="A1959" s="130"/>
      <c r="B1959" s="337"/>
      <c r="C1959" s="168"/>
      <c r="D1959" s="1568" t="s">
        <v>828</v>
      </c>
      <c r="E1959" s="1569"/>
      <c r="F1959" s="1570"/>
      <c r="I1959" s="134"/>
      <c r="K1959" s="134"/>
      <c r="L1959" s="136"/>
    </row>
    <row r="1960" spans="1:12" ht="15" customHeight="1" thickBot="1">
      <c r="A1960" s="130"/>
      <c r="B1960" s="133"/>
      <c r="C1960" s="168"/>
      <c r="D1960" s="1571" t="s">
        <v>1625</v>
      </c>
      <c r="E1960" s="1572"/>
      <c r="F1960" s="1573"/>
      <c r="I1960" s="134"/>
      <c r="K1960" s="134"/>
      <c r="L1960" s="136"/>
    </row>
    <row r="1961" spans="1:12" ht="15" customHeight="1" thickTop="1" thickBot="1">
      <c r="A1961" s="130"/>
      <c r="B1961" s="133"/>
      <c r="C1961" s="145"/>
      <c r="D1961" s="288"/>
      <c r="E1961" s="501"/>
      <c r="F1961" s="501"/>
      <c r="G1961" s="154"/>
      <c r="I1961" s="134"/>
      <c r="K1961" s="134"/>
      <c r="L1961" s="136"/>
    </row>
    <row r="1962" spans="1:12" ht="15" customHeight="1" thickTop="1">
      <c r="A1962" s="130"/>
      <c r="B1962" s="382" t="s">
        <v>52</v>
      </c>
      <c r="C1962" s="363" t="str">
        <f>C1956</f>
        <v/>
      </c>
      <c r="D1962" s="369" t="s">
        <v>1111</v>
      </c>
      <c r="E1962" s="370"/>
      <c r="F1962" s="370"/>
      <c r="G1962" s="613"/>
      <c r="I1962" s="134"/>
      <c r="K1962" s="134"/>
      <c r="L1962" s="136"/>
    </row>
    <row r="1963" spans="1:12" ht="15" customHeight="1">
      <c r="A1963" s="130"/>
      <c r="B1963" s="382" t="s">
        <v>53</v>
      </c>
      <c r="C1963" s="363" t="str">
        <f>IF(SUM(C1956:C1957)=0,"",SUM(C1956:C1957))</f>
        <v/>
      </c>
      <c r="D1963" s="364" t="s">
        <v>1118</v>
      </c>
      <c r="E1963" s="9"/>
      <c r="F1963" s="9"/>
      <c r="G1963" s="613"/>
      <c r="I1963" s="134"/>
      <c r="K1963" s="134"/>
      <c r="L1963" s="136"/>
    </row>
    <row r="1964" spans="1:12" ht="15" customHeight="1">
      <c r="A1964" s="130"/>
      <c r="B1964" s="382" t="s">
        <v>54</v>
      </c>
      <c r="C1964" s="371" t="str">
        <f>IF(ISERROR(C1962/C1963)=TRUE,"",ROUNDDOWN(C1962/C1963,2))</f>
        <v/>
      </c>
      <c r="D1964" s="364" t="s">
        <v>1108</v>
      </c>
      <c r="E1964" s="9"/>
      <c r="F1964" s="9"/>
      <c r="G1964" s="365"/>
      <c r="I1964" s="134"/>
      <c r="K1964" s="134"/>
      <c r="L1964" s="136"/>
    </row>
    <row r="1965" spans="1:12" ht="15" customHeight="1" thickBot="1">
      <c r="A1965" s="130"/>
      <c r="B1965" s="399" t="s">
        <v>18</v>
      </c>
      <c r="C1965" s="372" t="str">
        <f>IF(OR(K1933="○"),"e",IF(OR(I1933="○"),"d",IF(C1964="","",IF(C1963&lt;=2,"c",IF(C1964&lt;0.6,"c",IF(C1964&lt;0.7,"b'",IF(C1964&lt;0.8,"b",IF(C1964&lt;0.9,"a'",IF(C1964&gt;=0.9,"a","")))))))))</f>
        <v/>
      </c>
      <c r="D1965" s="373" t="s">
        <v>1119</v>
      </c>
      <c r="E1965" s="374"/>
      <c r="F1965" s="374"/>
      <c r="G1965" s="367"/>
      <c r="I1965" s="134"/>
      <c r="K1965" s="134"/>
      <c r="L1965" s="136"/>
    </row>
    <row r="1966" spans="1:12" ht="15" customHeight="1" thickTop="1" thickBot="1">
      <c r="A1966" s="170"/>
      <c r="B1966" s="171"/>
      <c r="C1966" s="161"/>
      <c r="D1966" s="157"/>
      <c r="E1966" s="158"/>
      <c r="F1966" s="158"/>
      <c r="G1966" s="158"/>
      <c r="H1966" s="158"/>
      <c r="I1966" s="159"/>
      <c r="J1966" s="158"/>
      <c r="K1966" s="159"/>
      <c r="L1966" s="161"/>
    </row>
    <row r="1967" spans="1:12" ht="15" customHeight="1">
      <c r="A1967" s="219"/>
    </row>
    <row r="1968" spans="1:12" ht="15" customHeight="1" thickBot="1">
      <c r="A1968" s="9" t="s">
        <v>1643</v>
      </c>
    </row>
    <row r="1969" spans="1:11" ht="15" customHeight="1">
      <c r="A1969" s="1696" t="s">
        <v>136</v>
      </c>
      <c r="B1969" s="1698" t="s">
        <v>611</v>
      </c>
      <c r="C1969" s="1469" t="s">
        <v>42</v>
      </c>
      <c r="D1969" s="615" t="s">
        <v>67</v>
      </c>
      <c r="E1969" s="607" t="s">
        <v>351</v>
      </c>
      <c r="F1969" s="460" t="s">
        <v>70</v>
      </c>
      <c r="G1969" s="460" t="s">
        <v>353</v>
      </c>
      <c r="H1969" s="616" t="s">
        <v>39</v>
      </c>
      <c r="I1969" s="1666" t="s">
        <v>25</v>
      </c>
      <c r="J1969" s="1667"/>
    </row>
    <row r="1970" spans="1:11" ht="15" customHeight="1">
      <c r="A1970" s="1697"/>
      <c r="B1970" s="1699"/>
      <c r="C1970" s="1470"/>
      <c r="D1970" s="621" t="s">
        <v>354</v>
      </c>
      <c r="E1970" s="622" t="s">
        <v>355</v>
      </c>
      <c r="F1970" s="618" t="s">
        <v>356</v>
      </c>
      <c r="G1970" s="618" t="s">
        <v>357</v>
      </c>
      <c r="H1970" s="623" t="s">
        <v>358</v>
      </c>
      <c r="I1970" s="1668" t="s">
        <v>361</v>
      </c>
      <c r="J1970" s="1669"/>
    </row>
    <row r="1971" spans="1:11" ht="15" customHeight="1" thickBot="1">
      <c r="A1971" s="1646" t="s">
        <v>1627</v>
      </c>
      <c r="B1971" s="1694" t="s">
        <v>1306</v>
      </c>
      <c r="C1971" s="167"/>
      <c r="D1971" s="469" t="s">
        <v>359</v>
      </c>
      <c r="G1971" s="182"/>
      <c r="H1971" s="182"/>
      <c r="I1971" s="182"/>
      <c r="J1971" s="166"/>
    </row>
    <row r="1972" spans="1:11" ht="15" customHeight="1" thickTop="1">
      <c r="A1972" s="1647"/>
      <c r="B1972" s="1496"/>
      <c r="C1972" s="138"/>
      <c r="D1972" s="1462" t="s">
        <v>1759</v>
      </c>
      <c r="E1972" s="1463"/>
      <c r="F1972" s="1463"/>
      <c r="G1972" s="1652"/>
      <c r="H1972" s="369" t="s">
        <v>255</v>
      </c>
      <c r="I1972" s="604"/>
      <c r="J1972" s="605"/>
      <c r="K1972" s="205"/>
    </row>
    <row r="1973" spans="1:11" ht="15" customHeight="1">
      <c r="A1973" s="1647"/>
      <c r="B1973" s="1496"/>
      <c r="C1973" s="138"/>
      <c r="D1973" s="1462" t="s">
        <v>1633</v>
      </c>
      <c r="E1973" s="1463"/>
      <c r="F1973" s="1463"/>
      <c r="G1973" s="1652"/>
      <c r="H1973" s="364" t="s">
        <v>1035</v>
      </c>
      <c r="I1973" s="403"/>
      <c r="J1973" s="482"/>
      <c r="K1973" s="205"/>
    </row>
    <row r="1974" spans="1:11" ht="15" customHeight="1">
      <c r="A1974" s="514" t="s">
        <v>180</v>
      </c>
      <c r="B1974" s="133"/>
      <c r="C1974" s="138"/>
      <c r="D1974" s="1462" t="s">
        <v>1634</v>
      </c>
      <c r="E1974" s="1463"/>
      <c r="F1974" s="1463"/>
      <c r="G1974" s="1652"/>
      <c r="H1974" s="364" t="s">
        <v>616</v>
      </c>
      <c r="I1974" s="403"/>
      <c r="J1974" s="482"/>
      <c r="K1974" s="205"/>
    </row>
    <row r="1975" spans="1:11" ht="15" customHeight="1">
      <c r="A1975" s="514"/>
      <c r="B1975" s="221"/>
      <c r="C1975" s="138"/>
      <c r="D1975" s="1462" t="s">
        <v>1760</v>
      </c>
      <c r="E1975" s="1463"/>
      <c r="F1975" s="1463"/>
      <c r="G1975" s="467"/>
      <c r="H1975" s="364" t="s">
        <v>617</v>
      </c>
      <c r="I1975" s="403"/>
      <c r="J1975" s="482"/>
      <c r="K1975" s="205"/>
    </row>
    <row r="1976" spans="1:11" ht="15" customHeight="1">
      <c r="A1976" s="514"/>
      <c r="B1976" s="221"/>
      <c r="C1976" s="138"/>
      <c r="D1976" s="1462" t="s">
        <v>1635</v>
      </c>
      <c r="E1976" s="1463"/>
      <c r="F1976" s="1463"/>
      <c r="G1976" s="1652"/>
      <c r="H1976" s="364" t="s">
        <v>618</v>
      </c>
      <c r="I1976" s="403"/>
      <c r="J1976" s="482"/>
    </row>
    <row r="1977" spans="1:11" ht="15" customHeight="1">
      <c r="A1977" s="514"/>
      <c r="B1977" s="221"/>
      <c r="C1977" s="138"/>
      <c r="D1977" s="1504" t="s">
        <v>1636</v>
      </c>
      <c r="E1977" s="1505"/>
      <c r="F1977" s="1505"/>
      <c r="G1977" s="1693"/>
      <c r="H1977" s="364" t="s">
        <v>619</v>
      </c>
      <c r="I1977" s="403"/>
      <c r="J1977" s="482"/>
    </row>
    <row r="1978" spans="1:11" ht="15" customHeight="1" thickBot="1">
      <c r="A1978" s="514"/>
      <c r="B1978" s="186"/>
      <c r="C1978" s="138"/>
      <c r="D1978" s="1713" t="s">
        <v>1637</v>
      </c>
      <c r="E1978" s="1714"/>
      <c r="F1978" s="1714"/>
      <c r="G1978" s="1720"/>
      <c r="H1978" s="373" t="s">
        <v>620</v>
      </c>
      <c r="I1978" s="606"/>
      <c r="J1978" s="585"/>
    </row>
    <row r="1979" spans="1:11" ht="15" customHeight="1" thickTop="1">
      <c r="A1979" s="514"/>
      <c r="B1979" s="186"/>
      <c r="C1979" s="167"/>
      <c r="D1979" s="305"/>
      <c r="E1979" s="306"/>
      <c r="F1979" s="306"/>
      <c r="G1979" s="504"/>
      <c r="H1979" s="501"/>
      <c r="I1979" s="501"/>
      <c r="J1979" s="284"/>
    </row>
    <row r="1980" spans="1:11" ht="15" customHeight="1">
      <c r="A1980" s="514"/>
      <c r="B1980" s="381" t="s">
        <v>49</v>
      </c>
      <c r="C1980" s="363" t="str">
        <f>IF(AND(C1981="",COUNTIF(C1972:C1978,"○")=0),"",COUNTIF(C1972:C1978,"○"))</f>
        <v/>
      </c>
      <c r="D1980" s="221"/>
      <c r="E1980" s="173"/>
      <c r="F1980" s="173"/>
      <c r="J1980" s="136"/>
    </row>
    <row r="1981" spans="1:11" ht="15" customHeight="1">
      <c r="A1981" s="130"/>
      <c r="B1981" s="381" t="s">
        <v>50</v>
      </c>
      <c r="C1981" s="363" t="str">
        <f>IF(COUNTIF(C1972:C1978,"×")=0,"",COUNTIF(C1972:C1978,"×"))</f>
        <v/>
      </c>
      <c r="D1981" s="221"/>
      <c r="E1981" s="173"/>
      <c r="F1981" s="173"/>
      <c r="J1981" s="136"/>
    </row>
    <row r="1982" spans="1:11" ht="15" customHeight="1">
      <c r="A1982" s="130"/>
      <c r="B1982" s="381" t="s">
        <v>51</v>
      </c>
      <c r="C1982" s="366"/>
      <c r="D1982" s="221"/>
      <c r="E1982" s="173"/>
      <c r="F1982" s="173"/>
      <c r="J1982" s="136"/>
    </row>
    <row r="1983" spans="1:11" ht="15" customHeight="1">
      <c r="A1983" s="130"/>
      <c r="B1983" s="358"/>
      <c r="C1983" s="363"/>
      <c r="D1983" s="221"/>
      <c r="E1983" s="173"/>
      <c r="F1983" s="173"/>
      <c r="J1983" s="136"/>
    </row>
    <row r="1984" spans="1:11" ht="15" customHeight="1">
      <c r="A1984" s="130"/>
      <c r="B1984" s="382" t="s">
        <v>52</v>
      </c>
      <c r="C1984" s="363" t="str">
        <f>C1980</f>
        <v/>
      </c>
      <c r="D1984" s="221"/>
      <c r="E1984" s="173"/>
      <c r="F1984" s="173"/>
      <c r="J1984" s="136"/>
    </row>
    <row r="1985" spans="1:12" ht="15" customHeight="1">
      <c r="A1985" s="130"/>
      <c r="B1985" s="382" t="s">
        <v>53</v>
      </c>
      <c r="C1985" s="363" t="str">
        <f>IF(SUM(C1980:C1981)=0,"",SUM(C1980:C1981))</f>
        <v/>
      </c>
      <c r="D1985" s="221"/>
      <c r="E1985" s="173"/>
      <c r="F1985" s="173"/>
      <c r="J1985" s="136"/>
    </row>
    <row r="1986" spans="1:12" ht="15" customHeight="1">
      <c r="A1986" s="130"/>
      <c r="B1986" s="382" t="s">
        <v>54</v>
      </c>
      <c r="C1986" s="371" t="str">
        <f>IF(ISERROR(C1984/C1985)=TRUE,"",ROUNDDOWN(C1984/C1985,2))</f>
        <v/>
      </c>
      <c r="D1986" s="246"/>
      <c r="E1986" s="245"/>
      <c r="F1986" s="245"/>
      <c r="J1986" s="136"/>
    </row>
    <row r="1987" spans="1:12" ht="15" customHeight="1">
      <c r="A1987" s="130"/>
      <c r="B1987" s="382" t="s">
        <v>18</v>
      </c>
      <c r="C1987" s="372" t="str">
        <f>IF(C1986="","",IF(C1986&lt;=0.1,"d",IF(C1986&lt;=0.25,"c",IF(C1986&lt;=0.45,"b'",IF(C1986&lt;=0.65,"b",IF(C1986&lt;=0.8,"a'",IF(C1986&gt;0.8,"a","")))))))</f>
        <v/>
      </c>
      <c r="D1987" s="221"/>
      <c r="E1987" s="173"/>
      <c r="F1987" s="173"/>
      <c r="G1987" s="173"/>
      <c r="J1987" s="136"/>
    </row>
    <row r="1988" spans="1:12" ht="15" customHeight="1" thickBot="1">
      <c r="A1988" s="170"/>
      <c r="B1988" s="171"/>
      <c r="C1988" s="161"/>
      <c r="D1988" s="157"/>
      <c r="E1988" s="158"/>
      <c r="F1988" s="158"/>
      <c r="G1988" s="158"/>
      <c r="H1988" s="158"/>
      <c r="I1988" s="158"/>
      <c r="J1988" s="161"/>
    </row>
    <row r="1989" spans="1:12" ht="17.25">
      <c r="A1989" s="119" t="s">
        <v>1660</v>
      </c>
      <c r="D1989" s="1477" t="s">
        <v>1671</v>
      </c>
      <c r="E1989" s="1477"/>
      <c r="F1989" s="1477"/>
      <c r="G1989" s="1477"/>
      <c r="H1989" s="1477"/>
      <c r="I1989" s="512"/>
    </row>
    <row r="1990" spans="1:12" ht="14.25" thickBot="1">
      <c r="A1990" s="9" t="s">
        <v>1643</v>
      </c>
      <c r="J1990" s="174"/>
      <c r="L1990" s="443" t="s">
        <v>684</v>
      </c>
    </row>
    <row r="1991" spans="1:12" s="9" customFormat="1" ht="15" customHeight="1">
      <c r="A1991" s="614" t="s">
        <v>185</v>
      </c>
      <c r="B1991" s="573" t="s">
        <v>568</v>
      </c>
      <c r="C1991" s="1469" t="s">
        <v>42</v>
      </c>
      <c r="D1991" s="615" t="s">
        <v>67</v>
      </c>
      <c r="E1991" s="607" t="s">
        <v>351</v>
      </c>
      <c r="F1991" s="460" t="s">
        <v>352</v>
      </c>
      <c r="G1991" s="460" t="s">
        <v>353</v>
      </c>
      <c r="H1991" s="616" t="s">
        <v>39</v>
      </c>
      <c r="I1991" s="1475" t="s">
        <v>42</v>
      </c>
      <c r="J1991" s="385" t="s">
        <v>25</v>
      </c>
      <c r="K1991" s="1471" t="s">
        <v>42</v>
      </c>
      <c r="L1991" s="386" t="s">
        <v>73</v>
      </c>
    </row>
    <row r="1992" spans="1:12" s="9" customFormat="1" ht="15" customHeight="1">
      <c r="A1992" s="1646" t="s">
        <v>569</v>
      </c>
      <c r="B1992" s="1694" t="s">
        <v>1307</v>
      </c>
      <c r="C1992" s="1470"/>
      <c r="D1992" s="617" t="s">
        <v>821</v>
      </c>
      <c r="E1992" s="618" t="s">
        <v>822</v>
      </c>
      <c r="F1992" s="618" t="s">
        <v>823</v>
      </c>
      <c r="G1992" s="618" t="s">
        <v>824</v>
      </c>
      <c r="H1992" s="618" t="s">
        <v>825</v>
      </c>
      <c r="I1992" s="1476"/>
      <c r="J1992" s="478" t="s">
        <v>360</v>
      </c>
      <c r="K1992" s="1472"/>
      <c r="L1992" s="478" t="s">
        <v>361</v>
      </c>
    </row>
    <row r="1993" spans="1:12" s="9" customFormat="1" ht="15" customHeight="1">
      <c r="A1993" s="1647"/>
      <c r="B1993" s="1496"/>
      <c r="C1993" s="359"/>
      <c r="D1993" s="357" t="s">
        <v>359</v>
      </c>
      <c r="I1993" s="437"/>
      <c r="K1993" s="437"/>
      <c r="L1993" s="417"/>
    </row>
    <row r="1994" spans="1:12" s="9" customFormat="1" ht="15" customHeight="1">
      <c r="A1994" s="1647"/>
      <c r="B1994" s="1496"/>
      <c r="C1994" s="138"/>
      <c r="D1994" s="1460" t="s">
        <v>831</v>
      </c>
      <c r="E1994" s="1461"/>
      <c r="F1994" s="1461"/>
      <c r="G1994" s="1461"/>
      <c r="H1994" s="1487"/>
      <c r="I1994" s="430"/>
      <c r="J1994" s="1464" t="s">
        <v>621</v>
      </c>
      <c r="K1994" s="430"/>
      <c r="L1994" s="1465" t="s">
        <v>571</v>
      </c>
    </row>
    <row r="1995" spans="1:12" s="9" customFormat="1" ht="15" customHeight="1">
      <c r="A1995" s="1647"/>
      <c r="B1995" s="394"/>
      <c r="C1995" s="138"/>
      <c r="D1995" s="1462" t="s">
        <v>832</v>
      </c>
      <c r="E1995" s="1463"/>
      <c r="F1995" s="1463"/>
      <c r="G1995" s="1463"/>
      <c r="H1995" s="1484"/>
      <c r="I1995" s="431"/>
      <c r="J1995" s="1464"/>
      <c r="K1995" s="431"/>
      <c r="L1995" s="1465"/>
    </row>
    <row r="1996" spans="1:12" s="9" customFormat="1" ht="15" customHeight="1">
      <c r="A1996" s="426"/>
      <c r="B1996" s="391"/>
      <c r="C1996" s="138"/>
      <c r="D1996" s="1462" t="s">
        <v>833</v>
      </c>
      <c r="E1996" s="1463"/>
      <c r="F1996" s="1463"/>
      <c r="G1996" s="1463"/>
      <c r="H1996" s="1484"/>
      <c r="I1996" s="431"/>
      <c r="J1996" s="1464"/>
      <c r="K1996" s="431"/>
      <c r="L1996" s="1465"/>
    </row>
    <row r="1997" spans="1:12" s="9" customFormat="1" ht="15" customHeight="1">
      <c r="A1997" s="426"/>
      <c r="B1997" s="391"/>
      <c r="C1997" s="138"/>
      <c r="D1997" s="1462" t="s">
        <v>834</v>
      </c>
      <c r="E1997" s="1463"/>
      <c r="F1997" s="1463"/>
      <c r="G1997" s="1463"/>
      <c r="H1997" s="1484"/>
      <c r="I1997" s="192"/>
      <c r="J1997" s="1464"/>
      <c r="K1997" s="431"/>
      <c r="L1997" s="1465"/>
    </row>
    <row r="1998" spans="1:12" s="9" customFormat="1" ht="15" customHeight="1">
      <c r="A1998" s="426"/>
      <c r="B1998" s="391"/>
      <c r="C1998" s="138"/>
      <c r="D1998" s="1462" t="s">
        <v>835</v>
      </c>
      <c r="E1998" s="1463"/>
      <c r="F1998" s="1463"/>
      <c r="G1998" s="1463"/>
      <c r="H1998" s="1484"/>
      <c r="I1998" s="396"/>
      <c r="J1998" s="1464"/>
      <c r="K1998" s="396"/>
      <c r="L1998" s="1465"/>
    </row>
    <row r="1999" spans="1:12" s="9" customFormat="1" ht="15" customHeight="1">
      <c r="A1999" s="426"/>
      <c r="B1999" s="391"/>
      <c r="C1999" s="138"/>
      <c r="D1999" s="1462" t="s">
        <v>836</v>
      </c>
      <c r="E1999" s="1463"/>
      <c r="F1999" s="1463"/>
      <c r="G1999" s="1463"/>
      <c r="H1999" s="1484"/>
      <c r="I1999" s="306"/>
      <c r="J1999" s="306"/>
      <c r="K1999" s="396"/>
      <c r="L1999" s="600"/>
    </row>
    <row r="2000" spans="1:12" s="9" customFormat="1" ht="15" customHeight="1">
      <c r="A2000" s="426"/>
      <c r="B2000" s="391"/>
      <c r="C2000" s="138"/>
      <c r="D2000" s="1462" t="s">
        <v>837</v>
      </c>
      <c r="E2000" s="1463"/>
      <c r="F2000" s="1463"/>
      <c r="G2000" s="1463"/>
      <c r="H2000" s="1484"/>
      <c r="I2000" s="192"/>
      <c r="J2000" s="504"/>
      <c r="K2000" s="396"/>
      <c r="L2000" s="600"/>
    </row>
    <row r="2001" spans="1:12" s="9" customFormat="1" ht="15" customHeight="1">
      <c r="A2001" s="426"/>
      <c r="B2001" s="391"/>
      <c r="C2001" s="138"/>
      <c r="D2001" s="1462" t="s">
        <v>838</v>
      </c>
      <c r="E2001" s="1463"/>
      <c r="F2001" s="1463"/>
      <c r="G2001" s="1463"/>
      <c r="H2001" s="1484"/>
      <c r="I2001" s="280"/>
      <c r="J2001" s="306"/>
      <c r="K2001" s="396"/>
      <c r="L2001" s="600"/>
    </row>
    <row r="2002" spans="1:12" s="9" customFormat="1" ht="15" customHeight="1">
      <c r="A2002" s="426"/>
      <c r="B2002" s="391"/>
      <c r="C2002" s="138"/>
      <c r="D2002" s="1462" t="s">
        <v>839</v>
      </c>
      <c r="E2002" s="1463"/>
      <c r="F2002" s="1463"/>
      <c r="G2002" s="1463"/>
      <c r="H2002" s="1484"/>
      <c r="I2002" s="280"/>
      <c r="J2002" s="306"/>
      <c r="K2002" s="396"/>
      <c r="L2002" s="600"/>
    </row>
    <row r="2003" spans="1:12" s="9" customFormat="1" ht="15" customHeight="1">
      <c r="A2003" s="426"/>
      <c r="B2003" s="391"/>
      <c r="C2003" s="138"/>
      <c r="D2003" s="1462" t="s">
        <v>840</v>
      </c>
      <c r="E2003" s="1463"/>
      <c r="F2003" s="1463"/>
      <c r="G2003" s="1463"/>
      <c r="H2003" s="1484"/>
      <c r="I2003" s="280"/>
      <c r="J2003" s="306"/>
      <c r="K2003" s="396"/>
      <c r="L2003" s="600"/>
    </row>
    <row r="2004" spans="1:12" s="9" customFormat="1" ht="15" customHeight="1">
      <c r="A2004" s="426"/>
      <c r="B2004" s="391"/>
      <c r="C2004" s="138"/>
      <c r="D2004" s="1462" t="s">
        <v>841</v>
      </c>
      <c r="E2004" s="1463"/>
      <c r="F2004" s="1463"/>
      <c r="G2004" s="1463"/>
      <c r="H2004" s="1484"/>
      <c r="I2004" s="280"/>
      <c r="J2004" s="306"/>
      <c r="K2004" s="396"/>
      <c r="L2004" s="417"/>
    </row>
    <row r="2005" spans="1:12" s="9" customFormat="1" ht="15" customHeight="1">
      <c r="A2005" s="426"/>
      <c r="B2005" s="391"/>
      <c r="C2005" s="138"/>
      <c r="D2005" s="1462" t="s">
        <v>842</v>
      </c>
      <c r="E2005" s="1463"/>
      <c r="F2005" s="1463"/>
      <c r="G2005" s="1463"/>
      <c r="H2005" s="1484"/>
      <c r="I2005" s="306"/>
      <c r="J2005" s="306"/>
      <c r="K2005" s="396"/>
      <c r="L2005" s="417"/>
    </row>
    <row r="2006" spans="1:12" s="9" customFormat="1" ht="15" customHeight="1">
      <c r="A2006" s="426"/>
      <c r="B2006" s="358"/>
      <c r="C2006" s="138"/>
      <c r="D2006" s="1462" t="s">
        <v>1749</v>
      </c>
      <c r="E2006" s="1463"/>
      <c r="F2006" s="1463"/>
      <c r="G2006" s="1463"/>
      <c r="H2006" s="1484"/>
      <c r="I2006" s="306"/>
      <c r="J2006" s="306"/>
      <c r="K2006" s="396"/>
      <c r="L2006" s="417"/>
    </row>
    <row r="2007" spans="1:12" s="9" customFormat="1" ht="15" customHeight="1">
      <c r="A2007" s="426"/>
      <c r="B2007" s="358"/>
      <c r="C2007" s="138"/>
      <c r="D2007" s="1466" t="s">
        <v>583</v>
      </c>
      <c r="E2007" s="1467"/>
      <c r="F2007" s="1467"/>
      <c r="G2007" s="1467"/>
      <c r="H2007" s="1468"/>
      <c r="I2007" s="280"/>
      <c r="J2007" s="306"/>
      <c r="K2007" s="396"/>
      <c r="L2007" s="417"/>
    </row>
    <row r="2008" spans="1:12" s="9" customFormat="1" ht="15" customHeight="1" thickBot="1">
      <c r="A2008" s="426"/>
      <c r="B2008" s="358"/>
      <c r="C2008" s="359"/>
      <c r="D2008" s="289"/>
      <c r="E2008" s="290"/>
      <c r="F2008" s="290"/>
      <c r="G2008" s="290"/>
      <c r="H2008" s="291"/>
      <c r="I2008" s="396"/>
      <c r="K2008" s="396"/>
      <c r="L2008" s="417"/>
    </row>
    <row r="2009" spans="1:12" s="9" customFormat="1" ht="15" customHeight="1" thickTop="1">
      <c r="A2009" s="426"/>
      <c r="B2009" s="358"/>
      <c r="C2009" s="359"/>
      <c r="D2009" s="1565" t="s">
        <v>255</v>
      </c>
      <c r="E2009" s="1566"/>
      <c r="F2009" s="1567"/>
      <c r="G2009" s="290"/>
      <c r="H2009" s="290"/>
      <c r="I2009" s="396"/>
      <c r="K2009" s="396"/>
      <c r="L2009" s="417"/>
    </row>
    <row r="2010" spans="1:12" s="9" customFormat="1" ht="15" customHeight="1">
      <c r="A2010" s="426"/>
      <c r="B2010" s="381" t="s">
        <v>49</v>
      </c>
      <c r="C2010" s="356" t="str">
        <f>IF(AND(C2011="",COUNTIF(C1994:C2007,"○")=0),"",COUNTIF(C1994:C2007,"○"))</f>
        <v/>
      </c>
      <c r="D2010" s="1568" t="s">
        <v>1641</v>
      </c>
      <c r="E2010" s="1569"/>
      <c r="F2010" s="1570"/>
      <c r="G2010" s="402"/>
      <c r="H2010" s="402"/>
      <c r="I2010" s="396"/>
      <c r="K2010" s="396"/>
      <c r="L2010" s="417"/>
    </row>
    <row r="2011" spans="1:12" s="9" customFormat="1" ht="15" customHeight="1">
      <c r="A2011" s="426"/>
      <c r="B2011" s="381" t="s">
        <v>50</v>
      </c>
      <c r="C2011" s="356" t="str">
        <f>IF(COUNTIF(C1994:C2007,"×")=0,"",COUNTIF(C1994:C2007,"×"))</f>
        <v/>
      </c>
      <c r="D2011" s="1568" t="s">
        <v>826</v>
      </c>
      <c r="E2011" s="1569"/>
      <c r="F2011" s="1570"/>
      <c r="G2011" s="402"/>
      <c r="H2011" s="402"/>
      <c r="I2011" s="396"/>
      <c r="K2011" s="396"/>
      <c r="L2011" s="417"/>
    </row>
    <row r="2012" spans="1:12" s="9" customFormat="1" ht="15" customHeight="1">
      <c r="A2012" s="426"/>
      <c r="B2012" s="381" t="s">
        <v>51</v>
      </c>
      <c r="C2012" s="619"/>
      <c r="D2012" s="1568" t="s">
        <v>827</v>
      </c>
      <c r="E2012" s="1569"/>
      <c r="F2012" s="1570"/>
      <c r="I2012" s="396"/>
      <c r="K2012" s="396"/>
      <c r="L2012" s="417"/>
    </row>
    <row r="2013" spans="1:12" s="9" customFormat="1" ht="15" customHeight="1">
      <c r="A2013" s="426"/>
      <c r="B2013" s="383"/>
      <c r="C2013" s="356"/>
      <c r="D2013" s="1568" t="s">
        <v>828</v>
      </c>
      <c r="E2013" s="1569"/>
      <c r="F2013" s="1570"/>
      <c r="I2013" s="396"/>
      <c r="K2013" s="396"/>
      <c r="L2013" s="417"/>
    </row>
    <row r="2014" spans="1:12" s="9" customFormat="1" ht="15" customHeight="1" thickBot="1">
      <c r="A2014" s="426"/>
      <c r="B2014" s="358"/>
      <c r="C2014" s="356"/>
      <c r="D2014" s="1571" t="s">
        <v>1625</v>
      </c>
      <c r="E2014" s="1572"/>
      <c r="F2014" s="1573"/>
      <c r="I2014" s="396"/>
      <c r="K2014" s="396"/>
      <c r="L2014" s="417"/>
    </row>
    <row r="2015" spans="1:12" s="9" customFormat="1" ht="15" customHeight="1" thickTop="1" thickBot="1">
      <c r="A2015" s="426"/>
      <c r="B2015" s="358"/>
      <c r="C2015" s="363"/>
      <c r="D2015" s="404"/>
      <c r="E2015" s="403"/>
      <c r="F2015" s="403"/>
      <c r="G2015" s="374"/>
      <c r="I2015" s="396"/>
      <c r="K2015" s="396"/>
      <c r="L2015" s="417"/>
    </row>
    <row r="2016" spans="1:12" s="9" customFormat="1" ht="15" customHeight="1" thickTop="1">
      <c r="A2016" s="426"/>
      <c r="B2016" s="382" t="s">
        <v>52</v>
      </c>
      <c r="C2016" s="363" t="str">
        <f>C2010</f>
        <v/>
      </c>
      <c r="D2016" s="369" t="s">
        <v>1111</v>
      </c>
      <c r="E2016" s="370"/>
      <c r="F2016" s="370"/>
      <c r="G2016" s="613"/>
      <c r="I2016" s="396"/>
      <c r="K2016" s="396"/>
      <c r="L2016" s="417"/>
    </row>
    <row r="2017" spans="1:12" s="9" customFormat="1" ht="15" customHeight="1">
      <c r="A2017" s="426"/>
      <c r="B2017" s="382" t="s">
        <v>53</v>
      </c>
      <c r="C2017" s="363" t="str">
        <f>IF(SUM(C2010:C2011)=0,"",SUM(C2010:C2011))</f>
        <v/>
      </c>
      <c r="D2017" s="364" t="s">
        <v>1118</v>
      </c>
      <c r="G2017" s="613"/>
      <c r="I2017" s="396"/>
      <c r="K2017" s="396"/>
      <c r="L2017" s="417"/>
    </row>
    <row r="2018" spans="1:12" s="9" customFormat="1" ht="15" customHeight="1">
      <c r="A2018" s="426"/>
      <c r="B2018" s="382" t="s">
        <v>54</v>
      </c>
      <c r="C2018" s="371" t="str">
        <f>IF(ISERROR(C2016/C2017)=TRUE,"",ROUNDDOWN(C2016/C2017,2))</f>
        <v/>
      </c>
      <c r="D2018" s="364" t="s">
        <v>1108</v>
      </c>
      <c r="G2018" s="365"/>
      <c r="I2018" s="396"/>
      <c r="K2018" s="396"/>
      <c r="L2018" s="417"/>
    </row>
    <row r="2019" spans="1:12" s="9" customFormat="1" ht="15" customHeight="1" thickBot="1">
      <c r="A2019" s="426"/>
      <c r="B2019" s="399" t="s">
        <v>18</v>
      </c>
      <c r="C2019" s="372" t="str">
        <f>IF(OR(K1994="○"),"e",IF(OR(I1994="○"),"d",IF(C2018="","",IF(C2017&lt;=2,"c",IF(C2018&lt;0.6,"c",IF(C2018&lt;0.7,"b'",IF(C2018&lt;0.8,"b",IF(C2018&lt;0.9,"a'",IF(C2018&gt;=0.9,"a","")))))))))</f>
        <v/>
      </c>
      <c r="D2019" s="373" t="s">
        <v>1119</v>
      </c>
      <c r="E2019" s="374"/>
      <c r="F2019" s="374"/>
      <c r="G2019" s="367"/>
      <c r="I2019" s="396"/>
      <c r="K2019" s="396"/>
      <c r="L2019" s="417"/>
    </row>
    <row r="2020" spans="1:12" s="9" customFormat="1" ht="15" customHeight="1" thickTop="1" thickBot="1">
      <c r="A2020" s="455"/>
      <c r="B2020" s="456"/>
      <c r="C2020" s="458"/>
      <c r="D2020" s="376"/>
      <c r="E2020" s="377"/>
      <c r="F2020" s="377"/>
      <c r="G2020" s="377"/>
      <c r="H2020" s="377"/>
      <c r="I2020" s="457"/>
      <c r="J2020" s="377"/>
      <c r="K2020" s="457"/>
      <c r="L2020" s="458"/>
    </row>
    <row r="2021" spans="1:12" s="9" customFormat="1" ht="15" customHeight="1">
      <c r="A2021" s="620"/>
    </row>
    <row r="2022" spans="1:12" s="9" customFormat="1" ht="15" customHeight="1" thickBot="1">
      <c r="A2022" s="9" t="s">
        <v>1643</v>
      </c>
    </row>
    <row r="2023" spans="1:12" s="9" customFormat="1" ht="15" customHeight="1">
      <c r="A2023" s="1696" t="s">
        <v>136</v>
      </c>
      <c r="B2023" s="1698" t="s">
        <v>611</v>
      </c>
      <c r="C2023" s="1469" t="s">
        <v>42</v>
      </c>
      <c r="D2023" s="615" t="s">
        <v>67</v>
      </c>
      <c r="E2023" s="607" t="s">
        <v>351</v>
      </c>
      <c r="F2023" s="460" t="s">
        <v>70</v>
      </c>
      <c r="G2023" s="460" t="s">
        <v>353</v>
      </c>
      <c r="H2023" s="616" t="s">
        <v>39</v>
      </c>
      <c r="I2023" s="1666" t="s">
        <v>25</v>
      </c>
      <c r="J2023" s="1667"/>
    </row>
    <row r="2024" spans="1:12" s="9" customFormat="1" ht="15" customHeight="1">
      <c r="A2024" s="1697"/>
      <c r="B2024" s="1699"/>
      <c r="C2024" s="1470"/>
      <c r="D2024" s="621" t="s">
        <v>354</v>
      </c>
      <c r="E2024" s="622" t="s">
        <v>355</v>
      </c>
      <c r="F2024" s="618" t="s">
        <v>356</v>
      </c>
      <c r="G2024" s="618" t="s">
        <v>357</v>
      </c>
      <c r="H2024" s="623" t="s">
        <v>358</v>
      </c>
      <c r="I2024" s="1668" t="s">
        <v>360</v>
      </c>
      <c r="J2024" s="1669"/>
    </row>
    <row r="2025" spans="1:12" s="9" customFormat="1" ht="15" customHeight="1" thickBot="1">
      <c r="A2025" s="1646" t="s">
        <v>1182</v>
      </c>
      <c r="B2025" s="1694" t="s">
        <v>1307</v>
      </c>
      <c r="C2025" s="359"/>
      <c r="D2025" s="357" t="s">
        <v>359</v>
      </c>
      <c r="G2025" s="438"/>
      <c r="H2025" s="438"/>
      <c r="I2025" s="438"/>
      <c r="J2025" s="439"/>
    </row>
    <row r="2026" spans="1:12" s="9" customFormat="1" ht="15" customHeight="1" thickTop="1">
      <c r="A2026" s="1647"/>
      <c r="B2026" s="1496"/>
      <c r="C2026" s="138"/>
      <c r="D2026" s="1462" t="s">
        <v>1752</v>
      </c>
      <c r="E2026" s="1463"/>
      <c r="F2026" s="1463"/>
      <c r="G2026" s="1652"/>
      <c r="H2026" s="369" t="s">
        <v>255</v>
      </c>
      <c r="I2026" s="604"/>
      <c r="J2026" s="605"/>
      <c r="K2026" s="624"/>
    </row>
    <row r="2027" spans="1:12" s="9" customFormat="1" ht="15" customHeight="1">
      <c r="A2027" s="1647"/>
      <c r="B2027" s="1496"/>
      <c r="C2027" s="138"/>
      <c r="D2027" s="1462" t="s">
        <v>1638</v>
      </c>
      <c r="E2027" s="1463"/>
      <c r="F2027" s="1463"/>
      <c r="G2027" s="1652"/>
      <c r="H2027" s="364" t="s">
        <v>1035</v>
      </c>
      <c r="I2027" s="403"/>
      <c r="J2027" s="482"/>
      <c r="K2027" s="624"/>
    </row>
    <row r="2028" spans="1:12" s="9" customFormat="1" ht="15" customHeight="1">
      <c r="A2028" s="625" t="s">
        <v>180</v>
      </c>
      <c r="B2028" s="358"/>
      <c r="C2028" s="138"/>
      <c r="D2028" s="1462" t="s">
        <v>1639</v>
      </c>
      <c r="E2028" s="1463"/>
      <c r="F2028" s="1463"/>
      <c r="G2028" s="1652"/>
      <c r="H2028" s="364" t="s">
        <v>616</v>
      </c>
      <c r="I2028" s="403"/>
      <c r="J2028" s="482"/>
      <c r="K2028" s="624"/>
    </row>
    <row r="2029" spans="1:12" s="9" customFormat="1" ht="15" customHeight="1">
      <c r="A2029" s="625"/>
      <c r="B2029" s="378"/>
      <c r="C2029" s="138"/>
      <c r="D2029" s="1462" t="s">
        <v>1753</v>
      </c>
      <c r="E2029" s="1463"/>
      <c r="F2029" s="1463"/>
      <c r="G2029" s="467"/>
      <c r="H2029" s="364" t="s">
        <v>617</v>
      </c>
      <c r="I2029" s="403"/>
      <c r="J2029" s="482"/>
      <c r="K2029" s="624"/>
    </row>
    <row r="2030" spans="1:12" s="9" customFormat="1" ht="15" customHeight="1">
      <c r="A2030" s="625"/>
      <c r="B2030" s="378"/>
      <c r="C2030" s="138"/>
      <c r="D2030" s="1462" t="s">
        <v>1640</v>
      </c>
      <c r="E2030" s="1463"/>
      <c r="F2030" s="1463"/>
      <c r="G2030" s="1652"/>
      <c r="H2030" s="364" t="s">
        <v>618</v>
      </c>
      <c r="I2030" s="403"/>
      <c r="J2030" s="482"/>
    </row>
    <row r="2031" spans="1:12" s="9" customFormat="1" ht="15" customHeight="1">
      <c r="A2031" s="625"/>
      <c r="B2031" s="378"/>
      <c r="C2031" s="138"/>
      <c r="D2031" s="1462" t="s">
        <v>1754</v>
      </c>
      <c r="E2031" s="1463"/>
      <c r="F2031" s="1463"/>
      <c r="G2031" s="1652"/>
      <c r="H2031" s="364" t="s">
        <v>619</v>
      </c>
      <c r="I2031" s="403"/>
      <c r="J2031" s="482"/>
    </row>
    <row r="2032" spans="1:12" s="9" customFormat="1" ht="15" customHeight="1" thickBot="1">
      <c r="A2032" s="625"/>
      <c r="B2032" s="379"/>
      <c r="C2032" s="138"/>
      <c r="D2032" s="1462" t="s">
        <v>1755</v>
      </c>
      <c r="E2032" s="1463"/>
      <c r="F2032" s="1463"/>
      <c r="G2032" s="1652"/>
      <c r="H2032" s="373" t="s">
        <v>620</v>
      </c>
      <c r="I2032" s="606"/>
      <c r="J2032" s="585"/>
    </row>
    <row r="2033" spans="1:12" s="9" customFormat="1" ht="15" customHeight="1" thickTop="1">
      <c r="A2033" s="625"/>
      <c r="B2033" s="379"/>
      <c r="C2033" s="138"/>
      <c r="D2033" s="1504" t="s">
        <v>1757</v>
      </c>
      <c r="E2033" s="1505"/>
      <c r="F2033" s="1505"/>
      <c r="G2033" s="1644"/>
      <c r="H2033" s="720"/>
      <c r="I2033" s="403"/>
      <c r="J2033" s="583"/>
    </row>
    <row r="2034" spans="1:12" s="9" customFormat="1" ht="15" customHeight="1">
      <c r="A2034" s="625"/>
      <c r="B2034" s="379"/>
      <c r="C2034" s="138"/>
      <c r="D2034" s="1525" t="s">
        <v>1756</v>
      </c>
      <c r="E2034" s="1526"/>
      <c r="F2034" s="1526"/>
      <c r="G2034" s="1645"/>
      <c r="H2034" s="403"/>
      <c r="I2034" s="403"/>
      <c r="J2034" s="584"/>
    </row>
    <row r="2035" spans="1:12" s="9" customFormat="1" ht="15" customHeight="1">
      <c r="A2035" s="625"/>
      <c r="B2035" s="379"/>
      <c r="C2035" s="359"/>
      <c r="D2035" s="383"/>
      <c r="E2035" s="403"/>
      <c r="F2035" s="403"/>
      <c r="G2035" s="403"/>
      <c r="H2035" s="403"/>
      <c r="I2035" s="403"/>
      <c r="J2035" s="584"/>
    </row>
    <row r="2036" spans="1:12" s="9" customFormat="1" ht="15" customHeight="1">
      <c r="A2036" s="625"/>
      <c r="B2036" s="381" t="s">
        <v>49</v>
      </c>
      <c r="C2036" s="363" t="str">
        <f>IF(AND(C2037="",COUNTIF(C2026:C2034,"○")=0),"",COUNTIF(C2026:C2034,"○"))</f>
        <v/>
      </c>
      <c r="D2036" s="378"/>
      <c r="E2036" s="402"/>
      <c r="F2036" s="402"/>
      <c r="J2036" s="417"/>
    </row>
    <row r="2037" spans="1:12" s="9" customFormat="1" ht="15" customHeight="1">
      <c r="A2037" s="426"/>
      <c r="B2037" s="381" t="s">
        <v>50</v>
      </c>
      <c r="C2037" s="363" t="str">
        <f>IF(COUNTIF(C2026:C2034,"×")=0,"",COUNTIF(C2026:C2034,"×"))</f>
        <v/>
      </c>
      <c r="D2037" s="378"/>
      <c r="E2037" s="402"/>
      <c r="F2037" s="402"/>
      <c r="J2037" s="417"/>
    </row>
    <row r="2038" spans="1:12" s="9" customFormat="1" ht="15" customHeight="1">
      <c r="A2038" s="426"/>
      <c r="B2038" s="381" t="s">
        <v>51</v>
      </c>
      <c r="C2038" s="366"/>
      <c r="D2038" s="378"/>
      <c r="E2038" s="402"/>
      <c r="F2038" s="402"/>
      <c r="J2038" s="417"/>
    </row>
    <row r="2039" spans="1:12" s="9" customFormat="1" ht="15" customHeight="1">
      <c r="A2039" s="426"/>
      <c r="B2039" s="358"/>
      <c r="C2039" s="363"/>
      <c r="D2039" s="378"/>
      <c r="E2039" s="402"/>
      <c r="F2039" s="402"/>
      <c r="J2039" s="417"/>
    </row>
    <row r="2040" spans="1:12" s="9" customFormat="1" ht="15" customHeight="1">
      <c r="A2040" s="426"/>
      <c r="B2040" s="382" t="s">
        <v>52</v>
      </c>
      <c r="C2040" s="363" t="str">
        <f>C2036</f>
        <v/>
      </c>
      <c r="D2040" s="378"/>
      <c r="E2040" s="402"/>
      <c r="F2040" s="402"/>
      <c r="J2040" s="417"/>
    </row>
    <row r="2041" spans="1:12" s="9" customFormat="1" ht="15" customHeight="1">
      <c r="A2041" s="426"/>
      <c r="B2041" s="382" t="s">
        <v>53</v>
      </c>
      <c r="C2041" s="363" t="str">
        <f>IF(SUM(C2036:C2037)=0,"",SUM(C2036:C2037))</f>
        <v/>
      </c>
      <c r="D2041" s="378"/>
      <c r="E2041" s="402"/>
      <c r="F2041" s="402"/>
      <c r="J2041" s="417"/>
    </row>
    <row r="2042" spans="1:12" s="9" customFormat="1" ht="15" customHeight="1">
      <c r="A2042" s="426"/>
      <c r="B2042" s="382" t="s">
        <v>54</v>
      </c>
      <c r="C2042" s="371" t="str">
        <f>IF(ISERROR(C2040/C2041)=TRUE,"",ROUNDDOWN(C2040/C2041,2))</f>
        <v/>
      </c>
      <c r="D2042" s="626"/>
      <c r="E2042" s="627"/>
      <c r="F2042" s="627"/>
      <c r="J2042" s="417"/>
    </row>
    <row r="2043" spans="1:12" s="9" customFormat="1" ht="15" customHeight="1">
      <c r="A2043" s="426"/>
      <c r="B2043" s="382" t="s">
        <v>18</v>
      </c>
      <c r="C2043" s="372" t="str">
        <f>IF(C2042="","",IF(C2042&lt;=0.1,"d",IF(C2042&lt;=0.25,"c",IF(C2042&lt;=0.45,"b'",IF(C2042&lt;=0.65,"b",IF(C2042&lt;=0.8,"a'",IF(C2042&gt;0.8,"a","")))))))</f>
        <v/>
      </c>
      <c r="D2043" s="378"/>
      <c r="E2043" s="402"/>
      <c r="F2043" s="402"/>
      <c r="G2043" s="402"/>
      <c r="J2043" s="417"/>
    </row>
    <row r="2044" spans="1:12" s="9" customFormat="1" ht="15" customHeight="1" thickBot="1">
      <c r="A2044" s="455"/>
      <c r="B2044" s="456"/>
      <c r="C2044" s="458"/>
      <c r="D2044" s="376"/>
      <c r="E2044" s="377"/>
      <c r="F2044" s="377"/>
      <c r="G2044" s="377"/>
      <c r="H2044" s="377"/>
      <c r="I2044" s="377"/>
      <c r="J2044" s="458"/>
    </row>
    <row r="2045" spans="1:12" ht="17.25">
      <c r="A2045" s="119" t="s">
        <v>1661</v>
      </c>
      <c r="D2045" s="1477" t="s">
        <v>1672</v>
      </c>
      <c r="E2045" s="1477"/>
      <c r="F2045" s="1477"/>
      <c r="G2045" s="1477"/>
      <c r="H2045" s="1477"/>
      <c r="I2045" s="512"/>
    </row>
    <row r="2046" spans="1:12" ht="14.25" thickBot="1">
      <c r="A2046" s="9" t="s">
        <v>1643</v>
      </c>
      <c r="J2046" s="174"/>
      <c r="L2046" s="443" t="s">
        <v>684</v>
      </c>
    </row>
    <row r="2047" spans="1:12" ht="15" customHeight="1">
      <c r="A2047" s="226" t="s">
        <v>185</v>
      </c>
      <c r="B2047" s="227" t="s">
        <v>568</v>
      </c>
      <c r="C2047" s="1469" t="s">
        <v>42</v>
      </c>
      <c r="D2047" s="517" t="s">
        <v>67</v>
      </c>
      <c r="E2047" s="518" t="s">
        <v>351</v>
      </c>
      <c r="F2047" s="519" t="s">
        <v>352</v>
      </c>
      <c r="G2047" s="519" t="s">
        <v>353</v>
      </c>
      <c r="H2047" s="520" t="s">
        <v>39</v>
      </c>
      <c r="I2047" s="1475" t="s">
        <v>42</v>
      </c>
      <c r="J2047" s="385" t="s">
        <v>25</v>
      </c>
      <c r="K2047" s="1471" t="s">
        <v>42</v>
      </c>
      <c r="L2047" s="386" t="s">
        <v>73</v>
      </c>
    </row>
    <row r="2048" spans="1:12" ht="15" customHeight="1">
      <c r="A2048" s="1646" t="s">
        <v>569</v>
      </c>
      <c r="B2048" s="1694" t="s">
        <v>1308</v>
      </c>
      <c r="C2048" s="1470"/>
      <c r="D2048" s="539" t="s">
        <v>821</v>
      </c>
      <c r="E2048" s="478" t="s">
        <v>822</v>
      </c>
      <c r="F2048" s="478" t="s">
        <v>823</v>
      </c>
      <c r="G2048" s="478" t="s">
        <v>824</v>
      </c>
      <c r="H2048" s="478" t="s">
        <v>825</v>
      </c>
      <c r="I2048" s="1476"/>
      <c r="J2048" s="478" t="s">
        <v>360</v>
      </c>
      <c r="K2048" s="1472"/>
      <c r="L2048" s="478" t="s">
        <v>361</v>
      </c>
    </row>
    <row r="2049" spans="1:12" ht="15" customHeight="1">
      <c r="A2049" s="1647"/>
      <c r="B2049" s="1496"/>
      <c r="C2049" s="167"/>
      <c r="D2049" s="469" t="s">
        <v>359</v>
      </c>
      <c r="I2049" s="165"/>
      <c r="K2049" s="165"/>
      <c r="L2049" s="136"/>
    </row>
    <row r="2050" spans="1:12" ht="15" customHeight="1">
      <c r="A2050" s="1647"/>
      <c r="B2050" s="1496"/>
      <c r="C2050" s="138"/>
      <c r="D2050" s="1460" t="s">
        <v>844</v>
      </c>
      <c r="E2050" s="1461"/>
      <c r="F2050" s="1461"/>
      <c r="G2050" s="1461"/>
      <c r="H2050" s="1487"/>
      <c r="I2050" s="430"/>
      <c r="J2050" s="1464" t="s">
        <v>621</v>
      </c>
      <c r="K2050" s="430"/>
      <c r="L2050" s="1465" t="s">
        <v>571</v>
      </c>
    </row>
    <row r="2051" spans="1:12" ht="15" customHeight="1">
      <c r="A2051" s="1647"/>
      <c r="B2051" s="220"/>
      <c r="C2051" s="138"/>
      <c r="D2051" s="1462" t="s">
        <v>845</v>
      </c>
      <c r="E2051" s="1463"/>
      <c r="F2051" s="1463"/>
      <c r="G2051" s="1463"/>
      <c r="H2051" s="1484"/>
      <c r="I2051" s="196"/>
      <c r="J2051" s="1464"/>
      <c r="K2051" s="196"/>
      <c r="L2051" s="1465"/>
    </row>
    <row r="2052" spans="1:12" ht="15" customHeight="1">
      <c r="A2052" s="130"/>
      <c r="B2052" s="131"/>
      <c r="C2052" s="138"/>
      <c r="D2052" s="1462" t="s">
        <v>846</v>
      </c>
      <c r="E2052" s="1463"/>
      <c r="F2052" s="1463"/>
      <c r="G2052" s="1463"/>
      <c r="H2052" s="1484"/>
      <c r="I2052" s="196"/>
      <c r="J2052" s="1464"/>
      <c r="K2052" s="196"/>
      <c r="L2052" s="1465"/>
    </row>
    <row r="2053" spans="1:12" ht="15" customHeight="1">
      <c r="A2053" s="130"/>
      <c r="B2053" s="131"/>
      <c r="C2053" s="138"/>
      <c r="D2053" s="1462" t="s">
        <v>847</v>
      </c>
      <c r="E2053" s="1463"/>
      <c r="F2053" s="1463"/>
      <c r="G2053" s="1463"/>
      <c r="H2053" s="1484"/>
      <c r="I2053" s="192"/>
      <c r="J2053" s="1464"/>
      <c r="K2053" s="196"/>
      <c r="L2053" s="1465"/>
    </row>
    <row r="2054" spans="1:12" ht="15" customHeight="1">
      <c r="A2054" s="130"/>
      <c r="B2054" s="131"/>
      <c r="C2054" s="138"/>
      <c r="D2054" s="1462" t="s">
        <v>835</v>
      </c>
      <c r="E2054" s="1463"/>
      <c r="F2054" s="1463"/>
      <c r="G2054" s="1463"/>
      <c r="H2054" s="1484"/>
      <c r="I2054" s="134"/>
      <c r="J2054" s="1464"/>
      <c r="K2054" s="134"/>
      <c r="L2054" s="1465"/>
    </row>
    <row r="2055" spans="1:12" ht="15" customHeight="1">
      <c r="A2055" s="130"/>
      <c r="B2055" s="131"/>
      <c r="C2055" s="138"/>
      <c r="D2055" s="1462" t="s">
        <v>848</v>
      </c>
      <c r="E2055" s="1463"/>
      <c r="F2055" s="1463"/>
      <c r="G2055" s="1463"/>
      <c r="H2055" s="1484"/>
      <c r="I2055" s="306"/>
      <c r="J2055" s="306"/>
      <c r="K2055" s="134"/>
      <c r="L2055" s="496"/>
    </row>
    <row r="2056" spans="1:12" ht="15" customHeight="1">
      <c r="A2056" s="130"/>
      <c r="B2056" s="131"/>
      <c r="C2056" s="138"/>
      <c r="D2056" s="1462" t="s">
        <v>849</v>
      </c>
      <c r="E2056" s="1463"/>
      <c r="F2056" s="1463"/>
      <c r="G2056" s="1463"/>
      <c r="H2056" s="1484"/>
      <c r="I2056" s="192"/>
      <c r="J2056" s="504"/>
      <c r="K2056" s="134"/>
      <c r="L2056" s="496"/>
    </row>
    <row r="2057" spans="1:12" ht="15" customHeight="1">
      <c r="A2057" s="130"/>
      <c r="B2057" s="131"/>
      <c r="C2057" s="138"/>
      <c r="D2057" s="1462" t="s">
        <v>850</v>
      </c>
      <c r="E2057" s="1463"/>
      <c r="F2057" s="1463"/>
      <c r="G2057" s="1463"/>
      <c r="H2057" s="1484"/>
      <c r="I2057" s="280"/>
      <c r="J2057" s="306"/>
      <c r="K2057" s="134"/>
      <c r="L2057" s="496"/>
    </row>
    <row r="2058" spans="1:12" ht="15" customHeight="1">
      <c r="A2058" s="130"/>
      <c r="B2058" s="131"/>
      <c r="C2058" s="138"/>
      <c r="D2058" s="1462" t="s">
        <v>851</v>
      </c>
      <c r="E2058" s="1463"/>
      <c r="F2058" s="1463"/>
      <c r="G2058" s="1463"/>
      <c r="H2058" s="1484"/>
      <c r="I2058" s="280"/>
      <c r="J2058" s="306"/>
      <c r="K2058" s="134"/>
      <c r="L2058" s="496"/>
    </row>
    <row r="2059" spans="1:12" ht="15" customHeight="1">
      <c r="A2059" s="130"/>
      <c r="B2059" s="131"/>
      <c r="C2059" s="138"/>
      <c r="D2059" s="1462" t="s">
        <v>852</v>
      </c>
      <c r="E2059" s="1463"/>
      <c r="F2059" s="1463"/>
      <c r="G2059" s="1463"/>
      <c r="H2059" s="1484"/>
      <c r="I2059" s="280"/>
      <c r="J2059" s="306"/>
      <c r="K2059" s="134"/>
      <c r="L2059" s="496"/>
    </row>
    <row r="2060" spans="1:12" ht="15" customHeight="1">
      <c r="A2060" s="130"/>
      <c r="B2060" s="131"/>
      <c r="C2060" s="138"/>
      <c r="D2060" s="1462" t="s">
        <v>841</v>
      </c>
      <c r="E2060" s="1463"/>
      <c r="F2060" s="1463"/>
      <c r="G2060" s="1463"/>
      <c r="H2060" s="1484"/>
      <c r="I2060" s="280"/>
      <c r="J2060" s="306"/>
      <c r="K2060" s="134"/>
      <c r="L2060" s="136"/>
    </row>
    <row r="2061" spans="1:12" ht="15" customHeight="1">
      <c r="A2061" s="130"/>
      <c r="B2061" s="131"/>
      <c r="C2061" s="138"/>
      <c r="D2061" s="1462" t="s">
        <v>842</v>
      </c>
      <c r="E2061" s="1463"/>
      <c r="F2061" s="1463"/>
      <c r="G2061" s="1463"/>
      <c r="H2061" s="1484"/>
      <c r="I2061" s="306"/>
      <c r="J2061" s="306"/>
      <c r="K2061" s="134"/>
      <c r="L2061" s="136"/>
    </row>
    <row r="2062" spans="1:12" ht="15" customHeight="1">
      <c r="A2062" s="130"/>
      <c r="B2062" s="133"/>
      <c r="C2062" s="138"/>
      <c r="D2062" s="1462" t="s">
        <v>1749</v>
      </c>
      <c r="E2062" s="1463"/>
      <c r="F2062" s="1463"/>
      <c r="G2062" s="1463"/>
      <c r="H2062" s="1484"/>
      <c r="I2062" s="306"/>
      <c r="J2062" s="306"/>
      <c r="K2062" s="134"/>
      <c r="L2062" s="136"/>
    </row>
    <row r="2063" spans="1:12" ht="15" customHeight="1">
      <c r="A2063" s="130"/>
      <c r="B2063" s="133"/>
      <c r="C2063" s="138"/>
      <c r="D2063" s="1466" t="s">
        <v>583</v>
      </c>
      <c r="E2063" s="1467"/>
      <c r="F2063" s="1467"/>
      <c r="G2063" s="1467"/>
      <c r="H2063" s="1468"/>
      <c r="I2063" s="280"/>
      <c r="J2063" s="306"/>
      <c r="K2063" s="134"/>
      <c r="L2063" s="136"/>
    </row>
    <row r="2064" spans="1:12" ht="15" customHeight="1" thickBot="1">
      <c r="A2064" s="130"/>
      <c r="B2064" s="133"/>
      <c r="C2064" s="167"/>
      <c r="D2064" s="289"/>
      <c r="E2064" s="290"/>
      <c r="F2064" s="290"/>
      <c r="G2064" s="290"/>
      <c r="H2064" s="291"/>
      <c r="I2064" s="134"/>
      <c r="K2064" s="134"/>
      <c r="L2064" s="136"/>
    </row>
    <row r="2065" spans="1:12" ht="15" customHeight="1" thickTop="1">
      <c r="A2065" s="130"/>
      <c r="B2065" s="133"/>
      <c r="C2065" s="167"/>
      <c r="D2065" s="1613" t="s">
        <v>255</v>
      </c>
      <c r="E2065" s="1614"/>
      <c r="F2065" s="1615"/>
      <c r="G2065" s="290"/>
      <c r="H2065" s="290"/>
      <c r="I2065" s="134"/>
      <c r="K2065" s="134"/>
      <c r="L2065" s="136"/>
    </row>
    <row r="2066" spans="1:12" ht="15" customHeight="1">
      <c r="A2066" s="130"/>
      <c r="B2066" s="184" t="s">
        <v>49</v>
      </c>
      <c r="C2066" s="168" t="str">
        <f>IF(AND(C2067="",COUNTIF(C2050:C2063,"○")=0),"",COUNTIF(C2050:C2063,"○"))</f>
        <v/>
      </c>
      <c r="D2066" s="1619" t="s">
        <v>830</v>
      </c>
      <c r="E2066" s="1594"/>
      <c r="F2066" s="1620"/>
      <c r="G2066" s="173"/>
      <c r="H2066" s="173"/>
      <c r="I2066" s="134"/>
      <c r="K2066" s="134"/>
      <c r="L2066" s="136"/>
    </row>
    <row r="2067" spans="1:12" ht="15" customHeight="1">
      <c r="A2067" s="130"/>
      <c r="B2067" s="184" t="s">
        <v>50</v>
      </c>
      <c r="C2067" s="168" t="str">
        <f>IF(COUNTIF(C2050:C2063,"×")=0,"",COUNTIF(C2050:C2063,"×"))</f>
        <v/>
      </c>
      <c r="D2067" s="1619" t="s">
        <v>826</v>
      </c>
      <c r="E2067" s="1594"/>
      <c r="F2067" s="1620"/>
      <c r="G2067" s="173"/>
      <c r="H2067" s="173"/>
      <c r="I2067" s="134"/>
      <c r="K2067" s="134"/>
      <c r="L2067" s="136"/>
    </row>
    <row r="2068" spans="1:12" ht="15" customHeight="1">
      <c r="A2068" s="130"/>
      <c r="B2068" s="184" t="s">
        <v>51</v>
      </c>
      <c r="C2068" s="236"/>
      <c r="D2068" s="1619" t="s">
        <v>827</v>
      </c>
      <c r="E2068" s="1594"/>
      <c r="F2068" s="1620"/>
      <c r="I2068" s="134"/>
      <c r="K2068" s="134"/>
      <c r="L2068" s="136"/>
    </row>
    <row r="2069" spans="1:12" ht="15" customHeight="1">
      <c r="A2069" s="130"/>
      <c r="B2069" s="337"/>
      <c r="C2069" s="168"/>
      <c r="D2069" s="1619" t="s">
        <v>828</v>
      </c>
      <c r="E2069" s="1594"/>
      <c r="F2069" s="1620"/>
      <c r="I2069" s="134"/>
      <c r="K2069" s="134"/>
      <c r="L2069" s="136"/>
    </row>
    <row r="2070" spans="1:12" ht="15" customHeight="1" thickBot="1">
      <c r="A2070" s="130"/>
      <c r="B2070" s="133"/>
      <c r="C2070" s="168"/>
      <c r="D2070" s="1621" t="s">
        <v>829</v>
      </c>
      <c r="E2070" s="1622"/>
      <c r="F2070" s="1623"/>
      <c r="I2070" s="134"/>
      <c r="K2070" s="134"/>
      <c r="L2070" s="136"/>
    </row>
    <row r="2071" spans="1:12" ht="15" customHeight="1" thickTop="1" thickBot="1">
      <c r="A2071" s="130"/>
      <c r="B2071" s="133"/>
      <c r="C2071" s="145"/>
      <c r="D2071" s="288"/>
      <c r="E2071" s="501"/>
      <c r="F2071" s="501"/>
      <c r="G2071" s="154"/>
      <c r="I2071" s="134"/>
      <c r="K2071" s="134"/>
      <c r="L2071" s="136"/>
    </row>
    <row r="2072" spans="1:12" ht="15" customHeight="1" thickTop="1">
      <c r="A2072" s="130"/>
      <c r="B2072" s="187" t="s">
        <v>52</v>
      </c>
      <c r="C2072" s="145" t="str">
        <f>C2066</f>
        <v/>
      </c>
      <c r="D2072" s="369" t="s">
        <v>1111</v>
      </c>
      <c r="E2072" s="370"/>
      <c r="F2072" s="370"/>
      <c r="G2072" s="543"/>
      <c r="I2072" s="134"/>
      <c r="K2072" s="134"/>
      <c r="L2072" s="136"/>
    </row>
    <row r="2073" spans="1:12" ht="15" customHeight="1">
      <c r="A2073" s="130"/>
      <c r="B2073" s="187" t="s">
        <v>53</v>
      </c>
      <c r="C2073" s="145" t="str">
        <f>IF(SUM(C2066:C2067)=0,"",SUM(C2066:C2067))</f>
        <v/>
      </c>
      <c r="D2073" s="364" t="s">
        <v>1118</v>
      </c>
      <c r="E2073" s="9"/>
      <c r="F2073" s="9"/>
      <c r="G2073" s="543"/>
      <c r="I2073" s="134"/>
      <c r="K2073" s="134"/>
      <c r="L2073" s="136"/>
    </row>
    <row r="2074" spans="1:12" ht="15" customHeight="1">
      <c r="A2074" s="130"/>
      <c r="B2074" s="187" t="s">
        <v>54</v>
      </c>
      <c r="C2074" s="152" t="str">
        <f>IF(ISERROR(C2072/C2073)=TRUE,"",ROUNDDOWN(C2072/C2073,2))</f>
        <v/>
      </c>
      <c r="D2074" s="364" t="s">
        <v>1108</v>
      </c>
      <c r="E2074" s="9"/>
      <c r="F2074" s="9"/>
      <c r="G2074" s="148"/>
      <c r="I2074" s="134"/>
      <c r="K2074" s="134"/>
      <c r="L2074" s="136"/>
    </row>
    <row r="2075" spans="1:12" ht="15" customHeight="1" thickBot="1">
      <c r="A2075" s="130"/>
      <c r="B2075" s="144" t="s">
        <v>18</v>
      </c>
      <c r="C2075" s="153" t="str">
        <f>IF(OR(K2050="○"),"e",IF(OR(I2050="○"),"d",IF(C2074="","",IF(C2073&lt;=2,"c",IF(C2074&lt;0.6,"c",IF(C2074&lt;0.7,"b'",IF(C2074&lt;0.8,"b",IF(C2074&lt;0.9,"a'",IF(C2074&gt;=0.9,"a","")))))))))</f>
        <v/>
      </c>
      <c r="D2075" s="373" t="s">
        <v>1119</v>
      </c>
      <c r="E2075" s="374"/>
      <c r="F2075" s="374"/>
      <c r="G2075" s="149"/>
      <c r="I2075" s="134"/>
      <c r="K2075" s="134"/>
      <c r="L2075" s="136"/>
    </row>
    <row r="2076" spans="1:12" ht="15" customHeight="1" thickTop="1" thickBot="1">
      <c r="A2076" s="170"/>
      <c r="B2076" s="171"/>
      <c r="C2076" s="161"/>
      <c r="D2076" s="157"/>
      <c r="E2076" s="158"/>
      <c r="F2076" s="158"/>
      <c r="G2076" s="158"/>
      <c r="H2076" s="158"/>
      <c r="I2076" s="159"/>
      <c r="J2076" s="158"/>
      <c r="K2076" s="159"/>
      <c r="L2076" s="161"/>
    </row>
    <row r="2077" spans="1:12" ht="15" customHeight="1">
      <c r="A2077" s="219"/>
    </row>
    <row r="2078" spans="1:12" ht="15" customHeight="1" thickBot="1">
      <c r="A2078" s="9" t="s">
        <v>1643</v>
      </c>
    </row>
    <row r="2079" spans="1:12" ht="15" customHeight="1">
      <c r="A2079" s="1696" t="s">
        <v>136</v>
      </c>
      <c r="B2079" s="1698" t="s">
        <v>611</v>
      </c>
      <c r="C2079" s="1469" t="s">
        <v>42</v>
      </c>
      <c r="D2079" s="473" t="s">
        <v>67</v>
      </c>
      <c r="E2079" s="474" t="s">
        <v>351</v>
      </c>
      <c r="F2079" s="475" t="s">
        <v>70</v>
      </c>
      <c r="G2079" s="475" t="s">
        <v>353</v>
      </c>
      <c r="H2079" s="476" t="s">
        <v>39</v>
      </c>
      <c r="I2079" s="1629" t="s">
        <v>25</v>
      </c>
      <c r="J2079" s="1630"/>
    </row>
    <row r="2080" spans="1:12" ht="15" customHeight="1">
      <c r="A2080" s="1697"/>
      <c r="B2080" s="1699"/>
      <c r="C2080" s="1470"/>
      <c r="D2080" s="436" t="s">
        <v>354</v>
      </c>
      <c r="E2080" s="477" t="s">
        <v>355</v>
      </c>
      <c r="F2080" s="478" t="s">
        <v>356</v>
      </c>
      <c r="G2080" s="478" t="s">
        <v>357</v>
      </c>
      <c r="H2080" s="479" t="s">
        <v>358</v>
      </c>
      <c r="I2080" s="1627" t="s">
        <v>361</v>
      </c>
      <c r="J2080" s="1628"/>
    </row>
    <row r="2081" spans="1:11" ht="15" customHeight="1" thickBot="1">
      <c r="A2081" s="1646" t="s">
        <v>1642</v>
      </c>
      <c r="B2081" s="1694" t="s">
        <v>1308</v>
      </c>
      <c r="C2081" s="167"/>
      <c r="D2081" s="469" t="s">
        <v>359</v>
      </c>
      <c r="G2081" s="182"/>
      <c r="H2081" s="182"/>
      <c r="I2081" s="182"/>
      <c r="J2081" s="166"/>
    </row>
    <row r="2082" spans="1:11" ht="15" customHeight="1" thickTop="1">
      <c r="A2082" s="1647"/>
      <c r="B2082" s="1496"/>
      <c r="C2082" s="138"/>
      <c r="D2082" s="1462" t="s">
        <v>1761</v>
      </c>
      <c r="E2082" s="1463"/>
      <c r="F2082" s="1463"/>
      <c r="G2082" s="1652"/>
      <c r="H2082" s="333" t="s">
        <v>255</v>
      </c>
      <c r="I2082" s="499"/>
      <c r="J2082" s="500"/>
      <c r="K2082" s="205"/>
    </row>
    <row r="2083" spans="1:11" ht="15" customHeight="1">
      <c r="A2083" s="1647"/>
      <c r="B2083" s="1496"/>
      <c r="C2083" s="138"/>
      <c r="D2083" s="1462" t="s">
        <v>1762</v>
      </c>
      <c r="E2083" s="1463"/>
      <c r="F2083" s="1463"/>
      <c r="G2083" s="1652"/>
      <c r="H2083" s="508" t="s">
        <v>1035</v>
      </c>
      <c r="I2083" s="501"/>
      <c r="J2083" s="509"/>
      <c r="K2083" s="205"/>
    </row>
    <row r="2084" spans="1:11" ht="15" customHeight="1">
      <c r="A2084" s="514" t="s">
        <v>180</v>
      </c>
      <c r="B2084" s="133"/>
      <c r="C2084" s="138"/>
      <c r="D2084" s="1462" t="s">
        <v>1763</v>
      </c>
      <c r="E2084" s="1463"/>
      <c r="F2084" s="1463"/>
      <c r="G2084" s="1652"/>
      <c r="H2084" s="508" t="s">
        <v>616</v>
      </c>
      <c r="I2084" s="501"/>
      <c r="J2084" s="509"/>
      <c r="K2084" s="205"/>
    </row>
    <row r="2085" spans="1:11" ht="15" customHeight="1">
      <c r="A2085" s="514"/>
      <c r="B2085" s="221"/>
      <c r="C2085" s="138"/>
      <c r="D2085" s="1462" t="s">
        <v>1764</v>
      </c>
      <c r="E2085" s="1463"/>
      <c r="F2085" s="1463"/>
      <c r="G2085" s="1652"/>
      <c r="H2085" s="508" t="s">
        <v>617</v>
      </c>
      <c r="I2085" s="501"/>
      <c r="J2085" s="509"/>
      <c r="K2085" s="205"/>
    </row>
    <row r="2086" spans="1:11" ht="15" customHeight="1">
      <c r="A2086" s="514"/>
      <c r="B2086" s="221"/>
      <c r="C2086" s="138"/>
      <c r="D2086" s="1462" t="s">
        <v>1765</v>
      </c>
      <c r="E2086" s="1463"/>
      <c r="F2086" s="1463"/>
      <c r="G2086" s="1652"/>
      <c r="H2086" s="508" t="s">
        <v>618</v>
      </c>
      <c r="I2086" s="501"/>
      <c r="J2086" s="509"/>
    </row>
    <row r="2087" spans="1:11" ht="15" customHeight="1">
      <c r="A2087" s="514"/>
      <c r="B2087" s="221"/>
      <c r="C2087" s="138"/>
      <c r="D2087" s="1462" t="s">
        <v>1766</v>
      </c>
      <c r="E2087" s="1463"/>
      <c r="F2087" s="1463"/>
      <c r="G2087" s="1652"/>
      <c r="H2087" s="508" t="s">
        <v>619</v>
      </c>
      <c r="I2087" s="501"/>
      <c r="J2087" s="509"/>
    </row>
    <row r="2088" spans="1:11" ht="15" customHeight="1" thickBot="1">
      <c r="A2088" s="514"/>
      <c r="B2088" s="186"/>
      <c r="C2088" s="138"/>
      <c r="D2088" s="1504" t="s">
        <v>1767</v>
      </c>
      <c r="E2088" s="1505"/>
      <c r="F2088" s="1505"/>
      <c r="G2088" s="1693"/>
      <c r="H2088" s="334" t="s">
        <v>620</v>
      </c>
      <c r="I2088" s="510"/>
      <c r="J2088" s="511"/>
    </row>
    <row r="2089" spans="1:11" ht="15" customHeight="1" thickTop="1">
      <c r="A2089" s="514"/>
      <c r="B2089" s="186"/>
      <c r="C2089" s="138"/>
      <c r="D2089" s="1504" t="s">
        <v>1757</v>
      </c>
      <c r="E2089" s="1505"/>
      <c r="F2089" s="1505"/>
      <c r="G2089" s="1644"/>
      <c r="H2089" s="501"/>
      <c r="I2089" s="501"/>
      <c r="J2089" s="284"/>
    </row>
    <row r="2090" spans="1:11" ht="15" customHeight="1">
      <c r="A2090" s="514"/>
      <c r="B2090" s="186"/>
      <c r="C2090" s="138"/>
      <c r="D2090" s="1525" t="s">
        <v>1772</v>
      </c>
      <c r="E2090" s="1526"/>
      <c r="F2090" s="1526"/>
      <c r="G2090" s="1645"/>
      <c r="H2090" s="501"/>
      <c r="I2090" s="501"/>
      <c r="J2090" s="285"/>
    </row>
    <row r="2091" spans="1:11" ht="15" customHeight="1">
      <c r="A2091" s="514"/>
      <c r="B2091" s="186"/>
      <c r="C2091" s="167"/>
      <c r="D2091" s="337"/>
      <c r="E2091" s="501"/>
      <c r="F2091" s="501"/>
      <c r="G2091" s="501"/>
      <c r="H2091" s="501"/>
      <c r="I2091" s="501"/>
      <c r="J2091" s="285"/>
    </row>
    <row r="2092" spans="1:11" ht="15" customHeight="1">
      <c r="A2092" s="514"/>
      <c r="B2092" s="184" t="s">
        <v>49</v>
      </c>
      <c r="C2092" s="145" t="str">
        <f>IF(AND(C2093="",COUNTIF(C2082:C2090,"○")=0),"",COUNTIF(C2082:C2090,"○"))</f>
        <v/>
      </c>
      <c r="D2092" s="221"/>
      <c r="E2092" s="173"/>
      <c r="F2092" s="173"/>
      <c r="J2092" s="136"/>
    </row>
    <row r="2093" spans="1:11" ht="15" customHeight="1">
      <c r="A2093" s="130"/>
      <c r="B2093" s="184" t="s">
        <v>50</v>
      </c>
      <c r="C2093" s="145" t="str">
        <f>IF(COUNTIF(C2082:C2090,"×")=0,"",COUNTIF(C2082:C2090,"×"))</f>
        <v/>
      </c>
      <c r="D2093" s="221"/>
      <c r="E2093" s="173"/>
      <c r="F2093" s="173"/>
      <c r="J2093" s="136"/>
    </row>
    <row r="2094" spans="1:11" ht="15" customHeight="1">
      <c r="A2094" s="130"/>
      <c r="B2094" s="184" t="s">
        <v>51</v>
      </c>
      <c r="C2094" s="201"/>
      <c r="D2094" s="221"/>
      <c r="E2094" s="173"/>
      <c r="F2094" s="173"/>
      <c r="J2094" s="136"/>
    </row>
    <row r="2095" spans="1:11" ht="15" customHeight="1">
      <c r="A2095" s="130"/>
      <c r="B2095" s="133"/>
      <c r="C2095" s="145"/>
      <c r="D2095" s="221"/>
      <c r="E2095" s="173"/>
      <c r="F2095" s="173"/>
      <c r="J2095" s="136"/>
    </row>
    <row r="2096" spans="1:11" ht="15" customHeight="1">
      <c r="A2096" s="130"/>
      <c r="B2096" s="187" t="s">
        <v>52</v>
      </c>
      <c r="C2096" s="145" t="str">
        <f>C2092</f>
        <v/>
      </c>
      <c r="D2096" s="221"/>
      <c r="E2096" s="173"/>
      <c r="F2096" s="173"/>
      <c r="J2096" s="136"/>
    </row>
    <row r="2097" spans="1:10" ht="15" customHeight="1">
      <c r="A2097" s="130"/>
      <c r="B2097" s="187" t="s">
        <v>53</v>
      </c>
      <c r="C2097" s="145" t="str">
        <f>IF(SUM(C2092:C2093)=0,"",SUM(C2092:C2093))</f>
        <v/>
      </c>
      <c r="D2097" s="221"/>
      <c r="E2097" s="173"/>
      <c r="F2097" s="173"/>
      <c r="J2097" s="136"/>
    </row>
    <row r="2098" spans="1:10" ht="15" customHeight="1">
      <c r="A2098" s="130"/>
      <c r="B2098" s="187" t="s">
        <v>54</v>
      </c>
      <c r="C2098" s="152" t="str">
        <f>IF(ISERROR(C2096/C2097)=TRUE,"",ROUNDDOWN(C2096/C2097,2))</f>
        <v/>
      </c>
      <c r="D2098" s="246"/>
      <c r="E2098" s="245"/>
      <c r="F2098" s="245"/>
      <c r="J2098" s="136"/>
    </row>
    <row r="2099" spans="1:10" ht="15" customHeight="1">
      <c r="A2099" s="130"/>
      <c r="B2099" s="187" t="s">
        <v>18</v>
      </c>
      <c r="C2099" s="153" t="str">
        <f>IF(C2098="","",IF(C2098&lt;=0.1,"d",IF(C2098&lt;=0.25,"c",IF(C2098&lt;=0.45,"b'",IF(C2098&lt;=0.65,"b",IF(C2098&lt;=0.8,"a'",IF(C2098&gt;0.8,"a","")))))))</f>
        <v/>
      </c>
      <c r="D2099" s="221"/>
      <c r="E2099" s="173"/>
      <c r="F2099" s="173"/>
      <c r="G2099" s="173"/>
      <c r="J2099" s="136"/>
    </row>
    <row r="2100" spans="1:10" ht="15" customHeight="1" thickBot="1">
      <c r="A2100" s="170"/>
      <c r="B2100" s="171"/>
      <c r="C2100" s="161"/>
      <c r="D2100" s="157"/>
      <c r="E2100" s="158"/>
      <c r="F2100" s="158"/>
      <c r="G2100" s="158"/>
      <c r="H2100" s="158"/>
      <c r="I2100" s="158"/>
      <c r="J2100" s="161"/>
    </row>
  </sheetData>
  <mergeCells count="1543">
    <mergeCell ref="A1013:A1014"/>
    <mergeCell ref="B1013:B1014"/>
    <mergeCell ref="A1082:A1083"/>
    <mergeCell ref="B1082:B1084"/>
    <mergeCell ref="A967:A969"/>
    <mergeCell ref="A912:A913"/>
    <mergeCell ref="B965:B966"/>
    <mergeCell ref="B987:B989"/>
    <mergeCell ref="B912:B913"/>
    <mergeCell ref="D1066:G1066"/>
    <mergeCell ref="J725:J728"/>
    <mergeCell ref="D755:E755"/>
    <mergeCell ref="D934:H934"/>
    <mergeCell ref="J1037:J1041"/>
    <mergeCell ref="I1013:J1013"/>
    <mergeCell ref="I1014:J1014"/>
    <mergeCell ref="I994:J994"/>
    <mergeCell ref="D997:H997"/>
    <mergeCell ref="D946:H946"/>
    <mergeCell ref="I771:I772"/>
    <mergeCell ref="C1081:C1082"/>
    <mergeCell ref="A1015:A1017"/>
    <mergeCell ref="B1035:B1037"/>
    <mergeCell ref="I1081:I1082"/>
    <mergeCell ref="K1034:K1035"/>
    <mergeCell ref="C912:C913"/>
    <mergeCell ref="D1065:G1065"/>
    <mergeCell ref="K933:K934"/>
    <mergeCell ref="D990:H990"/>
    <mergeCell ref="C1013:C1014"/>
    <mergeCell ref="D937:H937"/>
    <mergeCell ref="D943:H943"/>
    <mergeCell ref="D892:H892"/>
    <mergeCell ref="D944:H944"/>
    <mergeCell ref="I1042:J1042"/>
    <mergeCell ref="C653:C654"/>
    <mergeCell ref="D790:H790"/>
    <mergeCell ref="D686:H686"/>
    <mergeCell ref="D842:H842"/>
    <mergeCell ref="D769:H769"/>
    <mergeCell ref="D828:H828"/>
    <mergeCell ref="D708:E708"/>
    <mergeCell ref="D870:E870"/>
    <mergeCell ref="D1038:H1038"/>
    <mergeCell ref="D756:F756"/>
    <mergeCell ref="D759:E759"/>
    <mergeCell ref="C1034:C1035"/>
    <mergeCell ref="D940:H940"/>
    <mergeCell ref="D1043:H1043"/>
    <mergeCell ref="D1044:H1044"/>
    <mergeCell ref="D1019:G1019"/>
    <mergeCell ref="I840:J840"/>
    <mergeCell ref="D972:G972"/>
    <mergeCell ref="D945:H945"/>
    <mergeCell ref="I830:I831"/>
    <mergeCell ref="D662:G662"/>
    <mergeCell ref="D2088:G2088"/>
    <mergeCell ref="D871:G871"/>
    <mergeCell ref="D920:G920"/>
    <mergeCell ref="D973:G973"/>
    <mergeCell ref="D1020:G1020"/>
    <mergeCell ref="D1114:G1114"/>
    <mergeCell ref="D1310:G1310"/>
    <mergeCell ref="D1362:G1362"/>
    <mergeCell ref="D1467:G1467"/>
    <mergeCell ref="D1113:G1113"/>
    <mergeCell ref="D1955:F1955"/>
    <mergeCell ref="D1956:F1956"/>
    <mergeCell ref="D1957:F1957"/>
    <mergeCell ref="D1767:H1767"/>
    <mergeCell ref="D1940:H1940"/>
    <mergeCell ref="D1707:H1707"/>
    <mergeCell ref="D1195:G1195"/>
    <mergeCell ref="D1262:H1262"/>
    <mergeCell ref="D1110:G1110"/>
    <mergeCell ref="D1191:G1191"/>
    <mergeCell ref="D1192:G1192"/>
    <mergeCell ref="D2084:G2084"/>
    <mergeCell ref="D2086:G2086"/>
    <mergeCell ref="D2087:G2087"/>
    <mergeCell ref="D917:G917"/>
    <mergeCell ref="D1063:G1063"/>
    <mergeCell ref="D994:H994"/>
    <mergeCell ref="D995:H995"/>
    <mergeCell ref="D1017:G1017"/>
    <mergeCell ref="D996:H996"/>
    <mergeCell ref="D1018:G1018"/>
    <mergeCell ref="D1079:H1079"/>
    <mergeCell ref="O274:R274"/>
    <mergeCell ref="D277:G277"/>
    <mergeCell ref="C1264:C1265"/>
    <mergeCell ref="I1264:I1265"/>
    <mergeCell ref="K1264:K1265"/>
    <mergeCell ref="C1375:C1376"/>
    <mergeCell ref="I1375:I1376"/>
    <mergeCell ref="K1375:K1376"/>
    <mergeCell ref="I1209:I1210"/>
    <mergeCell ref="D831:H831"/>
    <mergeCell ref="D918:G918"/>
    <mergeCell ref="D919:G919"/>
    <mergeCell ref="D705:E705"/>
    <mergeCell ref="D677:H677"/>
    <mergeCell ref="D512:H512"/>
    <mergeCell ref="D514:H514"/>
    <mergeCell ref="D527:H527"/>
    <mergeCell ref="D1016:G1016"/>
    <mergeCell ref="D1154:H1154"/>
    <mergeCell ref="D1155:H1155"/>
    <mergeCell ref="D947:H947"/>
    <mergeCell ref="C965:C966"/>
    <mergeCell ref="I965:J965"/>
    <mergeCell ref="D1164:H1164"/>
    <mergeCell ref="K674:K675"/>
    <mergeCell ref="D1064:G1064"/>
    <mergeCell ref="D936:H936"/>
    <mergeCell ref="J936:J941"/>
    <mergeCell ref="C986:C987"/>
    <mergeCell ref="D680:H680"/>
    <mergeCell ref="D793:H793"/>
    <mergeCell ref="D792:H792"/>
    <mergeCell ref="D2085:G2085"/>
    <mergeCell ref="D2052:H2052"/>
    <mergeCell ref="D2056:H2056"/>
    <mergeCell ref="D2055:H2055"/>
    <mergeCell ref="D2009:F2009"/>
    <mergeCell ref="A1511:A1512"/>
    <mergeCell ref="B1511:B1512"/>
    <mergeCell ref="D1602:H1602"/>
    <mergeCell ref="B1705:B1707"/>
    <mergeCell ref="A1689:A1691"/>
    <mergeCell ref="A1300:A1301"/>
    <mergeCell ref="B1300:B1301"/>
    <mergeCell ref="D886:H886"/>
    <mergeCell ref="D869:E869"/>
    <mergeCell ref="D895:H895"/>
    <mergeCell ref="B862:B863"/>
    <mergeCell ref="C862:C863"/>
    <mergeCell ref="A987:A988"/>
    <mergeCell ref="B884:B886"/>
    <mergeCell ref="B864:B866"/>
    <mergeCell ref="A914:A916"/>
    <mergeCell ref="A884:A885"/>
    <mergeCell ref="D931:H931"/>
    <mergeCell ref="D2010:F2010"/>
    <mergeCell ref="D2011:F2011"/>
    <mergeCell ref="D1999:H1999"/>
    <mergeCell ref="C1107:C1108"/>
    <mergeCell ref="D887:H887"/>
    <mergeCell ref="D989:H989"/>
    <mergeCell ref="D987:H987"/>
    <mergeCell ref="C1241:C1242"/>
    <mergeCell ref="A1188:A1189"/>
    <mergeCell ref="B1210:B1212"/>
    <mergeCell ref="D1825:H1825"/>
    <mergeCell ref="D1928:H1928"/>
    <mergeCell ref="A1035:A1036"/>
    <mergeCell ref="B1015:B1017"/>
    <mergeCell ref="D2062:H2062"/>
    <mergeCell ref="D2034:G2034"/>
    <mergeCell ref="D2033:G2033"/>
    <mergeCell ref="D1544:H1544"/>
    <mergeCell ref="D1558:H1558"/>
    <mergeCell ref="D1757:I1757"/>
    <mergeCell ref="D1758:J1759"/>
    <mergeCell ref="I1763:I1764"/>
    <mergeCell ref="D1977:G1977"/>
    <mergeCell ref="D2001:H2001"/>
    <mergeCell ref="D2002:H2002"/>
    <mergeCell ref="D1194:G1194"/>
    <mergeCell ref="D1168:H1168"/>
    <mergeCell ref="D1213:H1213"/>
    <mergeCell ref="D1207:H1207"/>
    <mergeCell ref="D1090:H1090"/>
    <mergeCell ref="D1091:H1091"/>
    <mergeCell ref="D1142:H1142"/>
    <mergeCell ref="D1040:H1040"/>
    <mergeCell ref="D1134:H1134"/>
    <mergeCell ref="J1131:J1136"/>
    <mergeCell ref="I1034:I1035"/>
    <mergeCell ref="D1140:H1140"/>
    <mergeCell ref="A1109:A1111"/>
    <mergeCell ref="B1062:B1064"/>
    <mergeCell ref="D1082:H1082"/>
    <mergeCell ref="D1084:H1084"/>
    <mergeCell ref="L621:L625"/>
    <mergeCell ref="D622:H622"/>
    <mergeCell ref="D776:H776"/>
    <mergeCell ref="L774:L778"/>
    <mergeCell ref="K771:K772"/>
    <mergeCell ref="D730:H730"/>
    <mergeCell ref="D888:H888"/>
    <mergeCell ref="D889:H889"/>
    <mergeCell ref="D881:H881"/>
    <mergeCell ref="L677:L682"/>
    <mergeCell ref="L833:L838"/>
    <mergeCell ref="I730:J730"/>
    <mergeCell ref="I943:J943"/>
    <mergeCell ref="D685:H685"/>
    <mergeCell ref="D894:H894"/>
    <mergeCell ref="D951:H951"/>
    <mergeCell ref="D836:H836"/>
    <mergeCell ref="D837:H837"/>
    <mergeCell ref="D838:H838"/>
    <mergeCell ref="D727:H727"/>
    <mergeCell ref="D729:H729"/>
    <mergeCell ref="D678:H678"/>
    <mergeCell ref="D723:H723"/>
    <mergeCell ref="D725:H725"/>
    <mergeCell ref="D672:H672"/>
    <mergeCell ref="D682:H682"/>
    <mergeCell ref="D628:H628"/>
    <mergeCell ref="D893:H893"/>
    <mergeCell ref="K883:K884"/>
    <mergeCell ref="D626:H626"/>
    <mergeCell ref="D627:H627"/>
    <mergeCell ref="I701:J701"/>
    <mergeCell ref="D533:H533"/>
    <mergeCell ref="D534:H534"/>
    <mergeCell ref="D757:G757"/>
    <mergeCell ref="D734:H734"/>
    <mergeCell ref="D523:H523"/>
    <mergeCell ref="I751:J751"/>
    <mergeCell ref="D774:H774"/>
    <mergeCell ref="I654:J654"/>
    <mergeCell ref="D453:H453"/>
    <mergeCell ref="D355:H355"/>
    <mergeCell ref="D356:H356"/>
    <mergeCell ref="D361:H361"/>
    <mergeCell ref="D378:H378"/>
    <mergeCell ref="D385:H385"/>
    <mergeCell ref="D501:G501"/>
    <mergeCell ref="D706:E706"/>
    <mergeCell ref="D707:F707"/>
    <mergeCell ref="D710:E710"/>
    <mergeCell ref="D362:H362"/>
    <mergeCell ref="D731:H731"/>
    <mergeCell ref="D732:H732"/>
    <mergeCell ref="D555:F555"/>
    <mergeCell ref="D709:G709"/>
    <mergeCell ref="D720:H720"/>
    <mergeCell ref="D679:H679"/>
    <mergeCell ref="I550:J550"/>
    <mergeCell ref="D429:G429"/>
    <mergeCell ref="D456:H456"/>
    <mergeCell ref="D458:H458"/>
    <mergeCell ref="D463:H463"/>
    <mergeCell ref="J677:J682"/>
    <mergeCell ref="I653:J653"/>
    <mergeCell ref="D1085:H1085"/>
    <mergeCell ref="J886:J891"/>
    <mergeCell ref="D1039:H1039"/>
    <mergeCell ref="I1107:J1107"/>
    <mergeCell ref="I1108:J1108"/>
    <mergeCell ref="D779:H779"/>
    <mergeCell ref="J774:J778"/>
    <mergeCell ref="J989:J992"/>
    <mergeCell ref="D884:H884"/>
    <mergeCell ref="D866:E866"/>
    <mergeCell ref="D1041:H1041"/>
    <mergeCell ref="D1032:H1032"/>
    <mergeCell ref="D993:H993"/>
    <mergeCell ref="D939:H939"/>
    <mergeCell ref="D938:H938"/>
    <mergeCell ref="I893:J893"/>
    <mergeCell ref="D868:E868"/>
    <mergeCell ref="I966:J966"/>
    <mergeCell ref="L989:L992"/>
    <mergeCell ref="K986:K987"/>
    <mergeCell ref="D949:H949"/>
    <mergeCell ref="D950:H950"/>
    <mergeCell ref="D915:G915"/>
    <mergeCell ref="D916:G916"/>
    <mergeCell ref="D867:E867"/>
    <mergeCell ref="D684:H684"/>
    <mergeCell ref="L886:L891"/>
    <mergeCell ref="K830:K831"/>
    <mergeCell ref="L725:L728"/>
    <mergeCell ref="C933:C934"/>
    <mergeCell ref="D984:H984"/>
    <mergeCell ref="D942:H942"/>
    <mergeCell ref="D941:H941"/>
    <mergeCell ref="D991:H991"/>
    <mergeCell ref="D992:H992"/>
    <mergeCell ref="I933:I934"/>
    <mergeCell ref="D948:H948"/>
    <mergeCell ref="I883:I884"/>
    <mergeCell ref="C883:C884"/>
    <mergeCell ref="C809:C810"/>
    <mergeCell ref="D791:H791"/>
    <mergeCell ref="D841:H841"/>
    <mergeCell ref="I986:I987"/>
    <mergeCell ref="I863:J863"/>
    <mergeCell ref="I862:J862"/>
    <mergeCell ref="D890:H890"/>
    <mergeCell ref="D754:E754"/>
    <mergeCell ref="D789:H789"/>
    <mergeCell ref="C722:C723"/>
    <mergeCell ref="I722:I723"/>
    <mergeCell ref="D658:E658"/>
    <mergeCell ref="D659:F659"/>
    <mergeCell ref="D728:H728"/>
    <mergeCell ref="B967:B969"/>
    <mergeCell ref="A831:A832"/>
    <mergeCell ref="A862:A863"/>
    <mergeCell ref="A864:A866"/>
    <mergeCell ref="B831:B833"/>
    <mergeCell ref="B809:B810"/>
    <mergeCell ref="D865:E865"/>
    <mergeCell ref="D834:H834"/>
    <mergeCell ref="D891:H891"/>
    <mergeCell ref="C830:C831"/>
    <mergeCell ref="D681:H681"/>
    <mergeCell ref="D675:H675"/>
    <mergeCell ref="A811:A813"/>
    <mergeCell ref="B811:B813"/>
    <mergeCell ref="A750:A751"/>
    <mergeCell ref="B750:B751"/>
    <mergeCell ref="C750:C751"/>
    <mergeCell ref="D812:E812"/>
    <mergeCell ref="B914:B916"/>
    <mergeCell ref="D758:G758"/>
    <mergeCell ref="C771:C772"/>
    <mergeCell ref="D735:H735"/>
    <mergeCell ref="D733:H733"/>
    <mergeCell ref="C674:C675"/>
    <mergeCell ref="D833:H833"/>
    <mergeCell ref="A965:A966"/>
    <mergeCell ref="A934:A935"/>
    <mergeCell ref="B934:B936"/>
    <mergeCell ref="B653:B654"/>
    <mergeCell ref="D616:H616"/>
    <mergeCell ref="I618:I619"/>
    <mergeCell ref="A655:A657"/>
    <mergeCell ref="D656:E656"/>
    <mergeCell ref="D657:E657"/>
    <mergeCell ref="D638:H638"/>
    <mergeCell ref="D639:H639"/>
    <mergeCell ref="D629:H629"/>
    <mergeCell ref="D624:H624"/>
    <mergeCell ref="D625:H625"/>
    <mergeCell ref="I750:J750"/>
    <mergeCell ref="D787:H787"/>
    <mergeCell ref="D788:H788"/>
    <mergeCell ref="D794:H794"/>
    <mergeCell ref="A809:A810"/>
    <mergeCell ref="A772:A773"/>
    <mergeCell ref="B772:B774"/>
    <mergeCell ref="D780:H780"/>
    <mergeCell ref="A752:A754"/>
    <mergeCell ref="B752:B754"/>
    <mergeCell ref="D753:E753"/>
    <mergeCell ref="I779:J779"/>
    <mergeCell ref="I810:J810"/>
    <mergeCell ref="D783:H783"/>
    <mergeCell ref="D778:H778"/>
    <mergeCell ref="D634:H634"/>
    <mergeCell ref="A723:A724"/>
    <mergeCell ref="B723:B725"/>
    <mergeCell ref="B703:B705"/>
    <mergeCell ref="D704:E704"/>
    <mergeCell ref="I674:I675"/>
    <mergeCell ref="A549:A550"/>
    <mergeCell ref="B549:B550"/>
    <mergeCell ref="C549:C550"/>
    <mergeCell ref="D516:H516"/>
    <mergeCell ref="D517:H517"/>
    <mergeCell ref="D518:H518"/>
    <mergeCell ref="A653:A654"/>
    <mergeCell ref="A551:A553"/>
    <mergeCell ref="B551:B553"/>
    <mergeCell ref="D552:E552"/>
    <mergeCell ref="A703:A705"/>
    <mergeCell ref="I570:I571"/>
    <mergeCell ref="A675:A676"/>
    <mergeCell ref="B675:B677"/>
    <mergeCell ref="C570:C571"/>
    <mergeCell ref="B655:B658"/>
    <mergeCell ref="D635:H635"/>
    <mergeCell ref="D636:H636"/>
    <mergeCell ref="A701:A702"/>
    <mergeCell ref="B701:B702"/>
    <mergeCell ref="C701:C702"/>
    <mergeCell ref="D568:H568"/>
    <mergeCell ref="I702:J702"/>
    <mergeCell ref="D623:H623"/>
    <mergeCell ref="D553:E553"/>
    <mergeCell ref="D529:H529"/>
    <mergeCell ref="J621:J624"/>
    <mergeCell ref="D633:H633"/>
    <mergeCell ref="D630:H630"/>
    <mergeCell ref="D631:H631"/>
    <mergeCell ref="D632:H632"/>
    <mergeCell ref="J573:J576"/>
    <mergeCell ref="B619:B621"/>
    <mergeCell ref="A599:A601"/>
    <mergeCell ref="B599:B601"/>
    <mergeCell ref="D600:E600"/>
    <mergeCell ref="D601:E601"/>
    <mergeCell ref="D603:F603"/>
    <mergeCell ref="I597:J597"/>
    <mergeCell ref="D579:H579"/>
    <mergeCell ref="D580:H580"/>
    <mergeCell ref="A571:A572"/>
    <mergeCell ref="B571:B573"/>
    <mergeCell ref="D621:H621"/>
    <mergeCell ref="D602:E602"/>
    <mergeCell ref="C618:C619"/>
    <mergeCell ref="D577:H577"/>
    <mergeCell ref="D578:H578"/>
    <mergeCell ref="A619:A620"/>
    <mergeCell ref="D606:G606"/>
    <mergeCell ref="A597:A598"/>
    <mergeCell ref="B597:B598"/>
    <mergeCell ref="C597:C598"/>
    <mergeCell ref="D581:H581"/>
    <mergeCell ref="D571:H571"/>
    <mergeCell ref="D573:H573"/>
    <mergeCell ref="D619:H619"/>
    <mergeCell ref="L514:L518"/>
    <mergeCell ref="D367:H367"/>
    <mergeCell ref="A493:A494"/>
    <mergeCell ref="D359:H359"/>
    <mergeCell ref="D407:H407"/>
    <mergeCell ref="D532:H532"/>
    <mergeCell ref="I526:J526"/>
    <mergeCell ref="D526:H526"/>
    <mergeCell ref="D524:H524"/>
    <mergeCell ref="D525:H525"/>
    <mergeCell ref="A446:A447"/>
    <mergeCell ref="B446:B448"/>
    <mergeCell ref="D446:H446"/>
    <mergeCell ref="C445:C446"/>
    <mergeCell ref="B423:B424"/>
    <mergeCell ref="C423:C424"/>
    <mergeCell ref="D392:H392"/>
    <mergeCell ref="D401:H401"/>
    <mergeCell ref="D389:H389"/>
    <mergeCell ref="D433:G433"/>
    <mergeCell ref="J514:J517"/>
    <mergeCell ref="D479:H479"/>
    <mergeCell ref="C493:C494"/>
    <mergeCell ref="A495:A497"/>
    <mergeCell ref="B495:B497"/>
    <mergeCell ref="D496:E496"/>
    <mergeCell ref="D497:E497"/>
    <mergeCell ref="I493:J493"/>
    <mergeCell ref="I527:J527"/>
    <mergeCell ref="I528:J528"/>
    <mergeCell ref="D499:G499"/>
    <mergeCell ref="D500:G500"/>
    <mergeCell ref="I511:I512"/>
    <mergeCell ref="D464:H464"/>
    <mergeCell ref="D472:H472"/>
    <mergeCell ref="D468:H468"/>
    <mergeCell ref="D469:H469"/>
    <mergeCell ref="D515:H515"/>
    <mergeCell ref="B336:B337"/>
    <mergeCell ref="B350:B352"/>
    <mergeCell ref="D454:H454"/>
    <mergeCell ref="D455:H455"/>
    <mergeCell ref="D480:H480"/>
    <mergeCell ref="D481:H481"/>
    <mergeCell ref="I472:J472"/>
    <mergeCell ref="C511:C512"/>
    <mergeCell ref="I424:J424"/>
    <mergeCell ref="D360:H360"/>
    <mergeCell ref="D371:H371"/>
    <mergeCell ref="D373:H373"/>
    <mergeCell ref="D377:H377"/>
    <mergeCell ref="B512:B514"/>
    <mergeCell ref="D461:H461"/>
    <mergeCell ref="D462:H462"/>
    <mergeCell ref="D354:H354"/>
    <mergeCell ref="D457:H457"/>
    <mergeCell ref="D509:H509"/>
    <mergeCell ref="D498:E498"/>
    <mergeCell ref="D478:H478"/>
    <mergeCell ref="D475:H475"/>
    <mergeCell ref="D476:H476"/>
    <mergeCell ref="B493:B494"/>
    <mergeCell ref="A425:A427"/>
    <mergeCell ref="B425:B427"/>
    <mergeCell ref="D426:E426"/>
    <mergeCell ref="D404:H404"/>
    <mergeCell ref="D306:H306"/>
    <mergeCell ref="D318:G318"/>
    <mergeCell ref="D337:G337"/>
    <mergeCell ref="D305:H305"/>
    <mergeCell ref="A423:A424"/>
    <mergeCell ref="D408:H408"/>
    <mergeCell ref="D434:G434"/>
    <mergeCell ref="D409:H409"/>
    <mergeCell ref="D405:H405"/>
    <mergeCell ref="D406:H406"/>
    <mergeCell ref="D432:G432"/>
    <mergeCell ref="D443:H443"/>
    <mergeCell ref="D310:H310"/>
    <mergeCell ref="D381:H381"/>
    <mergeCell ref="D369:H369"/>
    <mergeCell ref="D370:H370"/>
    <mergeCell ref="D347:H347"/>
    <mergeCell ref="D383:H383"/>
    <mergeCell ref="D364:H364"/>
    <mergeCell ref="D365:H365"/>
    <mergeCell ref="D366:H366"/>
    <mergeCell ref="A289:A290"/>
    <mergeCell ref="B329:B334"/>
    <mergeCell ref="D311:H311"/>
    <mergeCell ref="D363:H363"/>
    <mergeCell ref="B289:B292"/>
    <mergeCell ref="D294:H294"/>
    <mergeCell ref="D295:H295"/>
    <mergeCell ref="C349:C350"/>
    <mergeCell ref="C327:C328"/>
    <mergeCell ref="D319:G319"/>
    <mergeCell ref="D308:H308"/>
    <mergeCell ref="D314:H314"/>
    <mergeCell ref="D289:H289"/>
    <mergeCell ref="D300:H300"/>
    <mergeCell ref="D353:H353"/>
    <mergeCell ref="D313:H313"/>
    <mergeCell ref="D296:H296"/>
    <mergeCell ref="D320:G320"/>
    <mergeCell ref="D321:G321"/>
    <mergeCell ref="D350:H350"/>
    <mergeCell ref="D335:E335"/>
    <mergeCell ref="D336:G336"/>
    <mergeCell ref="C288:C289"/>
    <mergeCell ref="D292:H292"/>
    <mergeCell ref="A350:A351"/>
    <mergeCell ref="A329:A331"/>
    <mergeCell ref="D312:H312"/>
    <mergeCell ref="A327:A328"/>
    <mergeCell ref="B327:B328"/>
    <mergeCell ref="D304:H304"/>
    <mergeCell ref="B80:B81"/>
    <mergeCell ref="A82:A84"/>
    <mergeCell ref="B82:B84"/>
    <mergeCell ref="D104:H104"/>
    <mergeCell ref="D140:E140"/>
    <mergeCell ref="B137:B139"/>
    <mergeCell ref="A269:A270"/>
    <mergeCell ref="B269:B270"/>
    <mergeCell ref="C269:C270"/>
    <mergeCell ref="D246:H246"/>
    <mergeCell ref="D239:H239"/>
    <mergeCell ref="D240:H240"/>
    <mergeCell ref="D241:H241"/>
    <mergeCell ref="D216:E216"/>
    <mergeCell ref="D238:H238"/>
    <mergeCell ref="A231:A232"/>
    <mergeCell ref="A211:A213"/>
    <mergeCell ref="B211:B213"/>
    <mergeCell ref="A209:A210"/>
    <mergeCell ref="B209:B210"/>
    <mergeCell ref="B231:B233"/>
    <mergeCell ref="D138:E138"/>
    <mergeCell ref="B153:B155"/>
    <mergeCell ref="D142:E142"/>
    <mergeCell ref="A137:A139"/>
    <mergeCell ref="C80:C81"/>
    <mergeCell ref="C177:C178"/>
    <mergeCell ref="D175:H175"/>
    <mergeCell ref="D217:G217"/>
    <mergeCell ref="D237:H237"/>
    <mergeCell ref="C230:C231"/>
    <mergeCell ref="D143:G143"/>
    <mergeCell ref="A178:A179"/>
    <mergeCell ref="D181:H181"/>
    <mergeCell ref="D182:H182"/>
    <mergeCell ref="D164:G164"/>
    <mergeCell ref="D180:H180"/>
    <mergeCell ref="D253:H253"/>
    <mergeCell ref="D233:H233"/>
    <mergeCell ref="D245:H245"/>
    <mergeCell ref="D228:H228"/>
    <mergeCell ref="D242:H242"/>
    <mergeCell ref="D214:E214"/>
    <mergeCell ref="D215:E215"/>
    <mergeCell ref="D249:H249"/>
    <mergeCell ref="C135:C136"/>
    <mergeCell ref="D139:E139"/>
    <mergeCell ref="B271:B274"/>
    <mergeCell ref="D194:H194"/>
    <mergeCell ref="D255:H255"/>
    <mergeCell ref="C209:C210"/>
    <mergeCell ref="D235:H235"/>
    <mergeCell ref="D236:H236"/>
    <mergeCell ref="A271:A273"/>
    <mergeCell ref="D187:H187"/>
    <mergeCell ref="A33:A34"/>
    <mergeCell ref="B33:B34"/>
    <mergeCell ref="C33:C34"/>
    <mergeCell ref="D65:H65"/>
    <mergeCell ref="D55:H55"/>
    <mergeCell ref="D56:H56"/>
    <mergeCell ref="D50:H50"/>
    <mergeCell ref="A35:A37"/>
    <mergeCell ref="B35:B37"/>
    <mergeCell ref="D37:E37"/>
    <mergeCell ref="B50:B52"/>
    <mergeCell ref="C49:C50"/>
    <mergeCell ref="D38:E38"/>
    <mergeCell ref="A50:A51"/>
    <mergeCell ref="D61:H61"/>
    <mergeCell ref="A135:A136"/>
    <mergeCell ref="D60:H60"/>
    <mergeCell ref="A102:A103"/>
    <mergeCell ref="D89:G89"/>
    <mergeCell ref="D112:H112"/>
    <mergeCell ref="D113:H113"/>
    <mergeCell ref="D115:H115"/>
    <mergeCell ref="D99:H99"/>
    <mergeCell ref="D133:H133"/>
    <mergeCell ref="D114:H114"/>
    <mergeCell ref="C101:C102"/>
    <mergeCell ref="D118:H118"/>
    <mergeCell ref="D102:H102"/>
    <mergeCell ref="B135:B136"/>
    <mergeCell ref="A80:A81"/>
    <mergeCell ref="D119:H119"/>
    <mergeCell ref="D121:H121"/>
    <mergeCell ref="W10:W11"/>
    <mergeCell ref="R12:R15"/>
    <mergeCell ref="R16:W16"/>
    <mergeCell ref="D52:H52"/>
    <mergeCell ref="J52:J55"/>
    <mergeCell ref="D62:H62"/>
    <mergeCell ref="D63:H63"/>
    <mergeCell ref="L52:L56"/>
    <mergeCell ref="K49:K50"/>
    <mergeCell ref="D57:H57"/>
    <mergeCell ref="D39:E39"/>
    <mergeCell ref="L104:L109"/>
    <mergeCell ref="D105:H105"/>
    <mergeCell ref="D107:H107"/>
    <mergeCell ref="D108:H108"/>
    <mergeCell ref="D109:H109"/>
    <mergeCell ref="J7:J12"/>
    <mergeCell ref="D85:E85"/>
    <mergeCell ref="D12:E12"/>
    <mergeCell ref="D9:E9"/>
    <mergeCell ref="T10:V10"/>
    <mergeCell ref="D23:H23"/>
    <mergeCell ref="I33:J33"/>
    <mergeCell ref="I56:J56"/>
    <mergeCell ref="D87:E87"/>
    <mergeCell ref="D88:E88"/>
    <mergeCell ref="D54:H54"/>
    <mergeCell ref="D64:H64"/>
    <mergeCell ref="D41:E41"/>
    <mergeCell ref="D53:H53"/>
    <mergeCell ref="L7:L12"/>
    <mergeCell ref="I49:I50"/>
    <mergeCell ref="I1188:J1188"/>
    <mergeCell ref="I1189:J1189"/>
    <mergeCell ref="D1147:H1147"/>
    <mergeCell ref="D1273:H1273"/>
    <mergeCell ref="B1324:B1326"/>
    <mergeCell ref="D1327:H1327"/>
    <mergeCell ref="I1354:J1354"/>
    <mergeCell ref="B1109:B1111"/>
    <mergeCell ref="D1161:H1161"/>
    <mergeCell ref="D1163:H1163"/>
    <mergeCell ref="D1165:H1165"/>
    <mergeCell ref="D1166:H1166"/>
    <mergeCell ref="B1190:B1192"/>
    <mergeCell ref="D1150:H1150"/>
    <mergeCell ref="D1157:H1157"/>
    <mergeCell ref="D1169:H1169"/>
    <mergeCell ref="D1126:H1126"/>
    <mergeCell ref="J1212:J1218"/>
    <mergeCell ref="C1300:C1301"/>
    <mergeCell ref="D1306:F1306"/>
    <mergeCell ref="D1275:H1275"/>
    <mergeCell ref="D1276:H1276"/>
    <mergeCell ref="D1277:H1277"/>
    <mergeCell ref="D1335:H1335"/>
    <mergeCell ref="D1247:F1247"/>
    <mergeCell ref="D1250:E1250"/>
    <mergeCell ref="C1128:C1129"/>
    <mergeCell ref="B1265:B1267"/>
    <mergeCell ref="D1269:H1269"/>
    <mergeCell ref="D1270:H1270"/>
    <mergeCell ref="D1271:H1271"/>
    <mergeCell ref="B1188:B1189"/>
    <mergeCell ref="C1188:C1189"/>
    <mergeCell ref="D1160:H1160"/>
    <mergeCell ref="D1148:H1148"/>
    <mergeCell ref="D1156:H1156"/>
    <mergeCell ref="D1186:H1186"/>
    <mergeCell ref="D1139:H1139"/>
    <mergeCell ref="D1141:H1141"/>
    <mergeCell ref="D1158:H1158"/>
    <mergeCell ref="D1132:H1132"/>
    <mergeCell ref="D1173:H1173"/>
    <mergeCell ref="D1151:H1151"/>
    <mergeCell ref="D1138:H1138"/>
    <mergeCell ref="D1145:H1145"/>
    <mergeCell ref="B1129:B1131"/>
    <mergeCell ref="D1167:H1167"/>
    <mergeCell ref="D1129:H1129"/>
    <mergeCell ref="D1171:H1171"/>
    <mergeCell ref="D1162:H1162"/>
    <mergeCell ref="L1432:L1436"/>
    <mergeCell ref="D1572:H1572"/>
    <mergeCell ref="D1573:H1573"/>
    <mergeCell ref="D1574:H1574"/>
    <mergeCell ref="D1575:H1575"/>
    <mergeCell ref="D1554:H1554"/>
    <mergeCell ref="D1556:H1556"/>
    <mergeCell ref="D1564:H1564"/>
    <mergeCell ref="L1536:L1540"/>
    <mergeCell ref="D1539:H1539"/>
    <mergeCell ref="I1492:J1492"/>
    <mergeCell ref="C1323:C1324"/>
    <mergeCell ref="D1414:G1414"/>
    <mergeCell ref="D1413:G1413"/>
    <mergeCell ref="D1412:G1412"/>
    <mergeCell ref="D1411:G1411"/>
    <mergeCell ref="D1410:G1410"/>
    <mergeCell ref="D1466:G1466"/>
    <mergeCell ref="D1465:G1465"/>
    <mergeCell ref="L1484:L1488"/>
    <mergeCell ref="I1512:J1512"/>
    <mergeCell ref="I1459:J1459"/>
    <mergeCell ref="I1460:J1460"/>
    <mergeCell ref="D1518:E1518"/>
    <mergeCell ref="D1379:H1379"/>
    <mergeCell ref="D1380:H1380"/>
    <mergeCell ref="D1381:H1381"/>
    <mergeCell ref="D1382:H1382"/>
    <mergeCell ref="D1328:H1328"/>
    <mergeCell ref="D1329:H1329"/>
    <mergeCell ref="D1331:H1331"/>
    <mergeCell ref="D1543:H1543"/>
    <mergeCell ref="D1633:G1633"/>
    <mergeCell ref="D1601:H1601"/>
    <mergeCell ref="I1738:J1738"/>
    <mergeCell ref="D1566:H1566"/>
    <mergeCell ref="J1652:J1656"/>
    <mergeCell ref="D1702:H1702"/>
    <mergeCell ref="D1748:G1748"/>
    <mergeCell ref="D1749:G1749"/>
    <mergeCell ref="J1707:J1711"/>
    <mergeCell ref="D1604:H1604"/>
    <mergeCell ref="D1607:H1607"/>
    <mergeCell ref="D1605:H1605"/>
    <mergeCell ref="D1647:H1647"/>
    <mergeCell ref="D1576:H1576"/>
    <mergeCell ref="D1578:H1578"/>
    <mergeCell ref="D1609:H1609"/>
    <mergeCell ref="D1611:H1611"/>
    <mergeCell ref="I1658:J1658"/>
    <mergeCell ref="D1657:H1657"/>
    <mergeCell ref="D1658:H1658"/>
    <mergeCell ref="D1654:H1654"/>
    <mergeCell ref="D1585:H1585"/>
    <mergeCell ref="D1586:H1586"/>
    <mergeCell ref="D1588:H1588"/>
    <mergeCell ref="D1593:H1593"/>
    <mergeCell ref="D1616:H1616"/>
    <mergeCell ref="D1660:H1660"/>
    <mergeCell ref="D1674:H1674"/>
    <mergeCell ref="I1687:J1687"/>
    <mergeCell ref="D1717:H1717"/>
    <mergeCell ref="D1655:H1655"/>
    <mergeCell ref="D1656:H1656"/>
    <mergeCell ref="A1969:A1970"/>
    <mergeCell ref="B1969:B1970"/>
    <mergeCell ref="C1969:C1970"/>
    <mergeCell ref="D1995:H1995"/>
    <mergeCell ref="C1991:C1992"/>
    <mergeCell ref="I1991:I1992"/>
    <mergeCell ref="D1976:G1976"/>
    <mergeCell ref="D1989:H1989"/>
    <mergeCell ref="D1978:G1978"/>
    <mergeCell ref="B1689:B1691"/>
    <mergeCell ref="D1690:G1690"/>
    <mergeCell ref="D1691:G1691"/>
    <mergeCell ref="D1692:G1692"/>
    <mergeCell ref="D1693:G1693"/>
    <mergeCell ref="D1761:H1761"/>
    <mergeCell ref="D1708:H1708"/>
    <mergeCell ref="B1737:B1738"/>
    <mergeCell ref="C1737:C1738"/>
    <mergeCell ref="A1739:A1741"/>
    <mergeCell ref="B1739:B1741"/>
    <mergeCell ref="D1804:F1804"/>
    <mergeCell ref="D1776:H1776"/>
    <mergeCell ref="D1883:H1883"/>
    <mergeCell ref="A1908:A1909"/>
    <mergeCell ref="B1908:B1909"/>
    <mergeCell ref="C1908:C1909"/>
    <mergeCell ref="D1756:I1756"/>
    <mergeCell ref="A1798:A1800"/>
    <mergeCell ref="B1798:B1800"/>
    <mergeCell ref="D1801:E1801"/>
    <mergeCell ref="I1889:J1889"/>
    <mergeCell ref="I1737:J1737"/>
    <mergeCell ref="A1910:A1912"/>
    <mergeCell ref="B1910:B1912"/>
    <mergeCell ref="D1911:G1911"/>
    <mergeCell ref="D1912:F1912"/>
    <mergeCell ref="D1913:F1913"/>
    <mergeCell ref="D1938:H1938"/>
    <mergeCell ref="D1842:H1842"/>
    <mergeCell ref="D1843:H1843"/>
    <mergeCell ref="D1845:H1845"/>
    <mergeCell ref="D1833:H1833"/>
    <mergeCell ref="D1834:H1834"/>
    <mergeCell ref="I1818:I1819"/>
    <mergeCell ref="K1818:K1819"/>
    <mergeCell ref="C1763:C1764"/>
    <mergeCell ref="D1832:H1832"/>
    <mergeCell ref="D1769:H1769"/>
    <mergeCell ref="D1777:H1777"/>
    <mergeCell ref="D1766:H1766"/>
    <mergeCell ref="J1766:J1770"/>
    <mergeCell ref="I1836:J1836"/>
    <mergeCell ref="D1803:E1803"/>
    <mergeCell ref="D1828:H1828"/>
    <mergeCell ref="D1805:E1805"/>
    <mergeCell ref="C1796:C1797"/>
    <mergeCell ref="C1818:C1819"/>
    <mergeCell ref="I1796:J1796"/>
    <mergeCell ref="I1908:J1908"/>
    <mergeCell ref="I1909:J1909"/>
    <mergeCell ref="A1796:A1797"/>
    <mergeCell ref="B1881:B1883"/>
    <mergeCell ref="J1821:J1825"/>
    <mergeCell ref="D1837:H1837"/>
    <mergeCell ref="D1819:H1819"/>
    <mergeCell ref="D1831:H1831"/>
    <mergeCell ref="D1836:H1836"/>
    <mergeCell ref="D1827:H1827"/>
    <mergeCell ref="D1764:H1764"/>
    <mergeCell ref="D1742:F1742"/>
    <mergeCell ref="D1768:H1768"/>
    <mergeCell ref="B1819:B1821"/>
    <mergeCell ref="D2032:G2032"/>
    <mergeCell ref="B1992:B1994"/>
    <mergeCell ref="D1996:H1996"/>
    <mergeCell ref="D1997:H1997"/>
    <mergeCell ref="K1991:K1992"/>
    <mergeCell ref="D1914:F1914"/>
    <mergeCell ref="D1915:E1915"/>
    <mergeCell ref="D1972:G1972"/>
    <mergeCell ref="D1975:F1975"/>
    <mergeCell ref="D1994:H1994"/>
    <mergeCell ref="D1951:H1951"/>
    <mergeCell ref="D1952:H1952"/>
    <mergeCell ref="C1930:C1931"/>
    <mergeCell ref="D1948:H1948"/>
    <mergeCell ref="D1949:H1949"/>
    <mergeCell ref="D1771:H1771"/>
    <mergeCell ref="D1772:H1772"/>
    <mergeCell ref="D1773:H1773"/>
    <mergeCell ref="D1774:H1774"/>
    <mergeCell ref="D1750:G1750"/>
    <mergeCell ref="D1770:H1770"/>
    <mergeCell ref="D1799:F1799"/>
    <mergeCell ref="A2048:A2051"/>
    <mergeCell ref="A1992:A1995"/>
    <mergeCell ref="D1998:H1998"/>
    <mergeCell ref="A1971:A1973"/>
    <mergeCell ref="B1971:B1973"/>
    <mergeCell ref="B2081:B2083"/>
    <mergeCell ref="D2082:G2082"/>
    <mergeCell ref="D2083:G2083"/>
    <mergeCell ref="D2066:F2066"/>
    <mergeCell ref="D2067:F2067"/>
    <mergeCell ref="D2068:F2068"/>
    <mergeCell ref="D2069:F2069"/>
    <mergeCell ref="D2070:F2070"/>
    <mergeCell ref="D2060:H2060"/>
    <mergeCell ref="D2061:H2061"/>
    <mergeCell ref="D2065:F2065"/>
    <mergeCell ref="C2047:C2048"/>
    <mergeCell ref="B2048:B2050"/>
    <mergeCell ref="D2063:H2063"/>
    <mergeCell ref="D2006:H2006"/>
    <mergeCell ref="A2081:A2083"/>
    <mergeCell ref="D1519:G1519"/>
    <mergeCell ref="D1520:E1520"/>
    <mergeCell ref="D1570:H1570"/>
    <mergeCell ref="D1565:H1565"/>
    <mergeCell ref="D1541:H1541"/>
    <mergeCell ref="D1594:H1594"/>
    <mergeCell ref="D1659:H1659"/>
    <mergeCell ref="D1603:H1603"/>
    <mergeCell ref="D1606:H1606"/>
    <mergeCell ref="D1557:H1557"/>
    <mergeCell ref="D1560:H1560"/>
    <mergeCell ref="D1561:H1561"/>
    <mergeCell ref="D1542:H1542"/>
    <mergeCell ref="A2079:A2080"/>
    <mergeCell ref="B2079:B2080"/>
    <mergeCell ref="D2058:H2058"/>
    <mergeCell ref="D2059:H2059"/>
    <mergeCell ref="A2025:A2027"/>
    <mergeCell ref="B2025:B2027"/>
    <mergeCell ref="D2026:G2026"/>
    <mergeCell ref="D2029:F2029"/>
    <mergeCell ref="D2027:G2027"/>
    <mergeCell ref="D2028:G2028"/>
    <mergeCell ref="D2030:G2030"/>
    <mergeCell ref="D2031:G2031"/>
    <mergeCell ref="D1587:H1587"/>
    <mergeCell ref="D1665:H1665"/>
    <mergeCell ref="C2079:C2080"/>
    <mergeCell ref="C1880:C1881"/>
    <mergeCell ref="D1958:F1958"/>
    <mergeCell ref="D1959:F1959"/>
    <mergeCell ref="D1960:F1960"/>
    <mergeCell ref="A1353:A1354"/>
    <mergeCell ref="B1353:B1354"/>
    <mergeCell ref="C1353:C1354"/>
    <mergeCell ref="A1355:A1357"/>
    <mergeCell ref="B1355:B1357"/>
    <mergeCell ref="D1356:E1356"/>
    <mergeCell ref="D1357:E1357"/>
    <mergeCell ref="D2012:F2012"/>
    <mergeCell ref="D2013:F2013"/>
    <mergeCell ref="D2014:F2014"/>
    <mergeCell ref="A2023:A2024"/>
    <mergeCell ref="B2023:B2024"/>
    <mergeCell ref="C2023:C2024"/>
    <mergeCell ref="A1931:A1934"/>
    <mergeCell ref="B1931:B1933"/>
    <mergeCell ref="D1935:H1935"/>
    <mergeCell ref="C1407:C1408"/>
    <mergeCell ref="D1386:H1386"/>
    <mergeCell ref="D2007:H2007"/>
    <mergeCell ref="D1634:E1634"/>
    <mergeCell ref="D1635:E1635"/>
    <mergeCell ref="D1636:E1636"/>
    <mergeCell ref="D1613:H1613"/>
    <mergeCell ref="C1687:C1688"/>
    <mergeCell ref="A1534:A1535"/>
    <mergeCell ref="D1538:H1538"/>
    <mergeCell ref="C1533:C1534"/>
    <mergeCell ref="D1546:H1546"/>
    <mergeCell ref="D1615:H1615"/>
    <mergeCell ref="D1608:H1608"/>
    <mergeCell ref="D1571:H1571"/>
    <mergeCell ref="D1577:H1577"/>
    <mergeCell ref="D1490:H1490"/>
    <mergeCell ref="D1534:H1534"/>
    <mergeCell ref="I1688:J1688"/>
    <mergeCell ref="D1638:G1638"/>
    <mergeCell ref="D1662:H1662"/>
    <mergeCell ref="D1614:H1614"/>
    <mergeCell ref="D1663:H1663"/>
    <mergeCell ref="D1664:H1664"/>
    <mergeCell ref="I2079:J2079"/>
    <mergeCell ref="I2080:J2080"/>
    <mergeCell ref="J2050:J2054"/>
    <mergeCell ref="D1950:H1950"/>
    <mergeCell ref="D1941:H1941"/>
    <mergeCell ref="D1942:H1942"/>
    <mergeCell ref="D1943:H1943"/>
    <mergeCell ref="D1944:H1944"/>
    <mergeCell ref="D1933:H1933"/>
    <mergeCell ref="D1973:G1973"/>
    <mergeCell ref="D1974:G1974"/>
    <mergeCell ref="D2053:H2053"/>
    <mergeCell ref="D2054:H2054"/>
    <mergeCell ref="D2057:H2057"/>
    <mergeCell ref="D1953:H1953"/>
    <mergeCell ref="D1867:E1867"/>
    <mergeCell ref="D1868:E1868"/>
    <mergeCell ref="I1880:I1881"/>
    <mergeCell ref="D1881:H1881"/>
    <mergeCell ref="D1878:H1878"/>
    <mergeCell ref="D1888:H1888"/>
    <mergeCell ref="D1889:H1889"/>
    <mergeCell ref="D1917:E1917"/>
    <mergeCell ref="D1934:H1934"/>
    <mergeCell ref="L2050:L2054"/>
    <mergeCell ref="I2023:J2023"/>
    <mergeCell ref="I2024:J2024"/>
    <mergeCell ref="L1933:L1937"/>
    <mergeCell ref="D1936:H1936"/>
    <mergeCell ref="D1937:H1937"/>
    <mergeCell ref="D1711:H1711"/>
    <mergeCell ref="D1712:H1712"/>
    <mergeCell ref="K1930:K1931"/>
    <mergeCell ref="K2047:K2048"/>
    <mergeCell ref="I2047:I2048"/>
    <mergeCell ref="D2045:H2045"/>
    <mergeCell ref="D2050:H2050"/>
    <mergeCell ref="D2051:H2051"/>
    <mergeCell ref="J1933:J1937"/>
    <mergeCell ref="D1945:H1945"/>
    <mergeCell ref="D1946:H1946"/>
    <mergeCell ref="D1947:H1947"/>
    <mergeCell ref="J1994:J1998"/>
    <mergeCell ref="L1994:L1998"/>
    <mergeCell ref="I1969:J1969"/>
    <mergeCell ref="I1970:J1970"/>
    <mergeCell ref="D1839:H1839"/>
    <mergeCell ref="D1890:H1890"/>
    <mergeCell ref="I1930:I1931"/>
    <mergeCell ref="D1884:H1884"/>
    <mergeCell ref="D2003:H2003"/>
    <mergeCell ref="D2004:H2004"/>
    <mergeCell ref="D2005:H2005"/>
    <mergeCell ref="D1939:H1939"/>
    <mergeCell ref="D2000:H2000"/>
    <mergeCell ref="D1838:H1838"/>
    <mergeCell ref="L1883:L1887"/>
    <mergeCell ref="D1885:H1885"/>
    <mergeCell ref="D1886:H1886"/>
    <mergeCell ref="D1887:H1887"/>
    <mergeCell ref="A1859:A1860"/>
    <mergeCell ref="B1859:B1860"/>
    <mergeCell ref="C1859:C1860"/>
    <mergeCell ref="I1859:J1859"/>
    <mergeCell ref="I1860:J1860"/>
    <mergeCell ref="A1861:A1863"/>
    <mergeCell ref="B1861:B1863"/>
    <mergeCell ref="D1862:E1862"/>
    <mergeCell ref="D1863:E1863"/>
    <mergeCell ref="D1864:E1864"/>
    <mergeCell ref="D1865:F1865"/>
    <mergeCell ref="D1866:E1866"/>
    <mergeCell ref="K1704:K1705"/>
    <mergeCell ref="D1844:H1844"/>
    <mergeCell ref="D1841:H1841"/>
    <mergeCell ref="D1829:H1829"/>
    <mergeCell ref="K1880:K1881"/>
    <mergeCell ref="J1883:J1887"/>
    <mergeCell ref="D1775:H1775"/>
    <mergeCell ref="D1744:G1744"/>
    <mergeCell ref="D1747:G1747"/>
    <mergeCell ref="L1766:L1770"/>
    <mergeCell ref="L1821:L1826"/>
    <mergeCell ref="B1796:B1797"/>
    <mergeCell ref="C1704:C1705"/>
    <mergeCell ref="D1709:H1709"/>
    <mergeCell ref="D1710:H1710"/>
    <mergeCell ref="A1737:A1738"/>
    <mergeCell ref="A1129:A1130"/>
    <mergeCell ref="D1143:H1143"/>
    <mergeCell ref="D1152:H1152"/>
    <mergeCell ref="D1153:H1153"/>
    <mergeCell ref="D1133:H1133"/>
    <mergeCell ref="D1146:H1146"/>
    <mergeCell ref="D1135:H1135"/>
    <mergeCell ref="D1144:H1144"/>
    <mergeCell ref="D531:H531"/>
    <mergeCell ref="D519:H519"/>
    <mergeCell ref="D520:H520"/>
    <mergeCell ref="D521:H521"/>
    <mergeCell ref="D522:H522"/>
    <mergeCell ref="A512:A513"/>
    <mergeCell ref="D535:H535"/>
    <mergeCell ref="D566:F566"/>
    <mergeCell ref="D1600:H1600"/>
    <mergeCell ref="A1241:A1242"/>
    <mergeCell ref="D1245:E1245"/>
    <mergeCell ref="D1246:E1246"/>
    <mergeCell ref="A1376:A1377"/>
    <mergeCell ref="D1387:G1387"/>
    <mergeCell ref="D1427:H1427"/>
    <mergeCell ref="C1511:C1512"/>
    <mergeCell ref="A1482:A1483"/>
    <mergeCell ref="D1468:E1468"/>
    <mergeCell ref="D1378:H1378"/>
    <mergeCell ref="D1464:G1464"/>
    <mergeCell ref="D1463:G1463"/>
    <mergeCell ref="D1462:G1462"/>
    <mergeCell ref="A1409:A1411"/>
    <mergeCell ref="B1376:B1378"/>
    <mergeCell ref="K4:K5"/>
    <mergeCell ref="A5:A6"/>
    <mergeCell ref="D5:H5"/>
    <mergeCell ref="D1193:G1193"/>
    <mergeCell ref="D1197:E1197"/>
    <mergeCell ref="D968:G968"/>
    <mergeCell ref="D1218:H1218"/>
    <mergeCell ref="D1219:H1219"/>
    <mergeCell ref="D1220:H1220"/>
    <mergeCell ref="D1221:H1221"/>
    <mergeCell ref="A1060:A1061"/>
    <mergeCell ref="B1060:B1061"/>
    <mergeCell ref="C1060:C1061"/>
    <mergeCell ref="I1060:J1060"/>
    <mergeCell ref="I1061:J1061"/>
    <mergeCell ref="A1062:A1064"/>
    <mergeCell ref="D1170:H1170"/>
    <mergeCell ref="A1107:A1108"/>
    <mergeCell ref="B1107:B1108"/>
    <mergeCell ref="D772:H772"/>
    <mergeCell ref="D775:H775"/>
    <mergeCell ref="A1190:A1192"/>
    <mergeCell ref="K101:K102"/>
    <mergeCell ref="D558:E558"/>
    <mergeCell ref="A1210:A1211"/>
    <mergeCell ref="I1128:I1129"/>
    <mergeCell ref="I1140:J1140"/>
    <mergeCell ref="D8:E8"/>
    <mergeCell ref="D58:H58"/>
    <mergeCell ref="D59:H59"/>
    <mergeCell ref="D467:H467"/>
    <mergeCell ref="K1128:K1129"/>
    <mergeCell ref="D2:I2"/>
    <mergeCell ref="D1824:H1824"/>
    <mergeCell ref="D813:G813"/>
    <mergeCell ref="D1111:G1111"/>
    <mergeCell ref="D1174:H1174"/>
    <mergeCell ref="D1149:H1149"/>
    <mergeCell ref="D1252:G1252"/>
    <mergeCell ref="D1251:G1251"/>
    <mergeCell ref="D1215:H1215"/>
    <mergeCell ref="D1217:H1217"/>
    <mergeCell ref="D1087:H1087"/>
    <mergeCell ref="D1088:H1088"/>
    <mergeCell ref="D786:H786"/>
    <mergeCell ref="D528:H528"/>
    <mergeCell ref="D556:G556"/>
    <mergeCell ref="D557:E557"/>
    <mergeCell ref="D1482:H1482"/>
    <mergeCell ref="D1547:H1547"/>
    <mergeCell ref="D1537:H1537"/>
    <mergeCell ref="D1580:H1580"/>
    <mergeCell ref="D1581:H1581"/>
    <mergeCell ref="D1822:H1822"/>
    <mergeCell ref="D1823:H1823"/>
    <mergeCell ref="D110:H110"/>
    <mergeCell ref="D178:H178"/>
    <mergeCell ref="I327:J327"/>
    <mergeCell ref="D781:H781"/>
    <mergeCell ref="I809:J809"/>
    <mergeCell ref="J291:J295"/>
    <mergeCell ref="D307:H307"/>
    <mergeCell ref="D299:H299"/>
    <mergeCell ref="I4:I5"/>
    <mergeCell ref="A1461:A1463"/>
    <mergeCell ref="C4:C5"/>
    <mergeCell ref="D330:E330"/>
    <mergeCell ref="B1302:B1304"/>
    <mergeCell ref="D1303:E1303"/>
    <mergeCell ref="D1304:E1304"/>
    <mergeCell ref="D1279:H1279"/>
    <mergeCell ref="D1278:H1278"/>
    <mergeCell ref="A1324:A1325"/>
    <mergeCell ref="D1358:E1358"/>
    <mergeCell ref="D1376:H1376"/>
    <mergeCell ref="C1481:C1482"/>
    <mergeCell ref="C1429:C1430"/>
    <mergeCell ref="B1241:B1242"/>
    <mergeCell ref="A1243:A1245"/>
    <mergeCell ref="B1243:B1245"/>
    <mergeCell ref="D1248:E1248"/>
    <mergeCell ref="D1438:H1438"/>
    <mergeCell ref="D1439:H1439"/>
    <mergeCell ref="D1222:H1222"/>
    <mergeCell ref="D1437:H1437"/>
    <mergeCell ref="C1209:C1210"/>
    <mergeCell ref="B1461:B1463"/>
    <mergeCell ref="D252:H252"/>
    <mergeCell ref="D554:E554"/>
    <mergeCell ref="D777:H777"/>
    <mergeCell ref="D785:H785"/>
    <mergeCell ref="D782:H782"/>
    <mergeCell ref="D470:H470"/>
    <mergeCell ref="D637:H637"/>
    <mergeCell ref="D1216:H1216"/>
    <mergeCell ref="D185:H185"/>
    <mergeCell ref="D1740:G1740"/>
    <mergeCell ref="A1629:A1630"/>
    <mergeCell ref="B1629:B1630"/>
    <mergeCell ref="C1629:C1630"/>
    <mergeCell ref="A1631:A1633"/>
    <mergeCell ref="B1631:B1633"/>
    <mergeCell ref="D1632:E1632"/>
    <mergeCell ref="D1610:H1610"/>
    <mergeCell ref="D1743:F1743"/>
    <mergeCell ref="D1746:E1746"/>
    <mergeCell ref="C1459:C1460"/>
    <mergeCell ref="B1764:B1766"/>
    <mergeCell ref="D1745:G1745"/>
    <mergeCell ref="D1595:J1595"/>
    <mergeCell ref="D1592:J1592"/>
    <mergeCell ref="D1590:J1590"/>
    <mergeCell ref="D1583:J1583"/>
    <mergeCell ref="D1540:H1540"/>
    <mergeCell ref="D1562:L1562"/>
    <mergeCell ref="D1553:L1553"/>
    <mergeCell ref="K1763:K1764"/>
    <mergeCell ref="A1687:A1688"/>
    <mergeCell ref="B1687:B1688"/>
    <mergeCell ref="A1513:A1515"/>
    <mergeCell ref="B1513:B1515"/>
    <mergeCell ref="D1514:E1514"/>
    <mergeCell ref="D1515:E1515"/>
    <mergeCell ref="D1516:E1516"/>
    <mergeCell ref="D1548:H1548"/>
    <mergeCell ref="D1596:H1596"/>
    <mergeCell ref="D1552:H1552"/>
    <mergeCell ref="D1589:H1589"/>
    <mergeCell ref="I1533:I1534"/>
    <mergeCell ref="D1492:H1492"/>
    <mergeCell ref="D1493:H1493"/>
    <mergeCell ref="D1579:H1579"/>
    <mergeCell ref="A1430:A1431"/>
    <mergeCell ref="B1430:B1432"/>
    <mergeCell ref="A1407:A1408"/>
    <mergeCell ref="B1407:B1408"/>
    <mergeCell ref="I1542:J1542"/>
    <mergeCell ref="A1265:A1266"/>
    <mergeCell ref="D1568:H1568"/>
    <mergeCell ref="D1569:H1569"/>
    <mergeCell ref="J1432:J1436"/>
    <mergeCell ref="D1484:H1484"/>
    <mergeCell ref="D1549:H1549"/>
    <mergeCell ref="D1550:H1550"/>
    <mergeCell ref="D1359:F1359"/>
    <mergeCell ref="D1324:H1324"/>
    <mergeCell ref="D1388:H1388"/>
    <mergeCell ref="D1434:H1434"/>
    <mergeCell ref="D1435:H1435"/>
    <mergeCell ref="D1436:H1436"/>
    <mergeCell ref="I1387:J1387"/>
    <mergeCell ref="D1268:H1268"/>
    <mergeCell ref="J1267:J1271"/>
    <mergeCell ref="D1391:H1391"/>
    <mergeCell ref="D1390:H1390"/>
    <mergeCell ref="D1280:H1280"/>
    <mergeCell ref="D1282:H1282"/>
    <mergeCell ref="D1440:H1440"/>
    <mergeCell ref="A1459:A1460"/>
    <mergeCell ref="B1459:B1460"/>
    <mergeCell ref="D1489:H1489"/>
    <mergeCell ref="B1409:B1411"/>
    <mergeCell ref="D1432:H1432"/>
    <mergeCell ref="I1242:J1242"/>
    <mergeCell ref="I1353:J1353"/>
    <mergeCell ref="J1484:J1488"/>
    <mergeCell ref="I1408:J1408"/>
    <mergeCell ref="D1485:H1485"/>
    <mergeCell ref="A1302:A1304"/>
    <mergeCell ref="D1159:H1159"/>
    <mergeCell ref="D1332:H1332"/>
    <mergeCell ref="D1333:H1333"/>
    <mergeCell ref="D1334:H1334"/>
    <mergeCell ref="D1415:G1415"/>
    <mergeCell ref="D1433:H1433"/>
    <mergeCell ref="D1274:H1274"/>
    <mergeCell ref="D1385:H1385"/>
    <mergeCell ref="D1265:H1265"/>
    <mergeCell ref="D1326:H1326"/>
    <mergeCell ref="D1244:E1244"/>
    <mergeCell ref="D1321:H1321"/>
    <mergeCell ref="I1407:J1407"/>
    <mergeCell ref="D1267:H1267"/>
    <mergeCell ref="J1326:J1330"/>
    <mergeCell ref="I1323:I1324"/>
    <mergeCell ref="D1330:H1330"/>
    <mergeCell ref="J1378:J1382"/>
    <mergeCell ref="B1482:B1484"/>
    <mergeCell ref="D1305:E1305"/>
    <mergeCell ref="D1210:H1210"/>
    <mergeCell ref="D1212:H1212"/>
    <mergeCell ref="D1172:H1172"/>
    <mergeCell ref="L1378:L1382"/>
    <mergeCell ref="L1326:L1330"/>
    <mergeCell ref="L1267:L1271"/>
    <mergeCell ref="D1417:G1417"/>
    <mergeCell ref="D1416:G1416"/>
    <mergeCell ref="D1373:H1373"/>
    <mergeCell ref="D1392:H1392"/>
    <mergeCell ref="K1429:K1430"/>
    <mergeCell ref="I1222:J1222"/>
    <mergeCell ref="I1281:J1281"/>
    <mergeCell ref="I1334:J1334"/>
    <mergeCell ref="D1307:E1307"/>
    <mergeCell ref="D1309:E1309"/>
    <mergeCell ref="D1308:E1308"/>
    <mergeCell ref="D1383:H1383"/>
    <mergeCell ref="D1384:H1384"/>
    <mergeCell ref="D1430:H1430"/>
    <mergeCell ref="K1323:K1324"/>
    <mergeCell ref="D1272:H1272"/>
    <mergeCell ref="I1241:J1241"/>
    <mergeCell ref="I1300:J1300"/>
    <mergeCell ref="I1301:J1301"/>
    <mergeCell ref="L1212:L1218"/>
    <mergeCell ref="K1209:K1210"/>
    <mergeCell ref="D1214:H1214"/>
    <mergeCell ref="I1429:I1430"/>
    <mergeCell ref="D1360:E1360"/>
    <mergeCell ref="D10:E10"/>
    <mergeCell ref="J104:J109"/>
    <mergeCell ref="D243:H243"/>
    <mergeCell ref="D234:H234"/>
    <mergeCell ref="I288:I289"/>
    <mergeCell ref="D297:H297"/>
    <mergeCell ref="D301:H301"/>
    <mergeCell ref="D302:H302"/>
    <mergeCell ref="D303:H303"/>
    <mergeCell ref="I34:J34"/>
    <mergeCell ref="D250:H250"/>
    <mergeCell ref="D251:H251"/>
    <mergeCell ref="D86:E86"/>
    <mergeCell ref="D158:G158"/>
    <mergeCell ref="I19:J19"/>
    <mergeCell ref="D576:H576"/>
    <mergeCell ref="D47:H47"/>
    <mergeCell ref="D155:G155"/>
    <mergeCell ref="I80:J80"/>
    <mergeCell ref="D248:H248"/>
    <mergeCell ref="I81:J81"/>
    <mergeCell ref="D331:E331"/>
    <mergeCell ref="D332:E332"/>
    <mergeCell ref="D333:E333"/>
    <mergeCell ref="D309:H309"/>
    <mergeCell ref="D254:H254"/>
    <mergeCell ref="L291:L295"/>
    <mergeCell ref="L180:L184"/>
    <mergeCell ref="D111:H111"/>
    <mergeCell ref="D83:E83"/>
    <mergeCell ref="D84:E84"/>
    <mergeCell ref="D154:G154"/>
    <mergeCell ref="D212:E212"/>
    <mergeCell ref="D213:E213"/>
    <mergeCell ref="I101:I102"/>
    <mergeCell ref="I445:I446"/>
    <mergeCell ref="I423:J423"/>
    <mergeCell ref="D784:H784"/>
    <mergeCell ref="I627:J627"/>
    <mergeCell ref="I400:J400"/>
    <mergeCell ref="K400:L400"/>
    <mergeCell ref="I598:J598"/>
    <mergeCell ref="I578:J578"/>
    <mergeCell ref="I683:J683"/>
    <mergeCell ref="D683:H683"/>
    <mergeCell ref="K722:K723"/>
    <mergeCell ref="D477:H477"/>
    <mergeCell ref="D106:H106"/>
    <mergeCell ref="I363:J363"/>
    <mergeCell ref="I328:J328"/>
    <mergeCell ref="D156:G156"/>
    <mergeCell ref="D231:H231"/>
    <mergeCell ref="D120:H120"/>
    <mergeCell ref="D116:H116"/>
    <mergeCell ref="D117:H117"/>
    <mergeCell ref="I301:J301"/>
    <mergeCell ref="D293:H293"/>
    <mergeCell ref="L448:L452"/>
    <mergeCell ref="D449:H449"/>
    <mergeCell ref="D452:H452"/>
    <mergeCell ref="I115:J115"/>
    <mergeCell ref="D190:H190"/>
    <mergeCell ref="D191:H191"/>
    <mergeCell ref="D186:H186"/>
    <mergeCell ref="D291:H291"/>
    <mergeCell ref="D358:H358"/>
    <mergeCell ref="D334:E334"/>
    <mergeCell ref="D357:H357"/>
    <mergeCell ref="K177:K178"/>
    <mergeCell ref="I135:J135"/>
    <mergeCell ref="I136:J136"/>
    <mergeCell ref="J180:J184"/>
    <mergeCell ref="D184:H184"/>
    <mergeCell ref="D157:G157"/>
    <mergeCell ref="D141:E141"/>
    <mergeCell ref="I209:J209"/>
    <mergeCell ref="I230:I231"/>
    <mergeCell ref="D183:H183"/>
    <mergeCell ref="D274:E274"/>
    <mergeCell ref="D275:E275"/>
    <mergeCell ref="I246:J246"/>
    <mergeCell ref="J233:J238"/>
    <mergeCell ref="I270:J270"/>
    <mergeCell ref="I269:J269"/>
    <mergeCell ref="D298:H298"/>
    <mergeCell ref="D338:G338"/>
    <mergeCell ref="K230:K231"/>
    <mergeCell ref="I177:I178"/>
    <mergeCell ref="D276:E276"/>
    <mergeCell ref="L573:L577"/>
    <mergeCell ref="K511:K512"/>
    <mergeCell ref="D368:H368"/>
    <mergeCell ref="L352:L358"/>
    <mergeCell ref="I349:I350"/>
    <mergeCell ref="K349:K350"/>
    <mergeCell ref="D352:H352"/>
    <mergeCell ref="J352:J358"/>
    <mergeCell ref="I185:J185"/>
    <mergeCell ref="D188:H188"/>
    <mergeCell ref="D189:H189"/>
    <mergeCell ref="D192:H192"/>
    <mergeCell ref="D247:H247"/>
    <mergeCell ref="D244:H244"/>
    <mergeCell ref="D272:E272"/>
    <mergeCell ref="D273:E273"/>
    <mergeCell ref="D286:H286"/>
    <mergeCell ref="D372:H372"/>
    <mergeCell ref="D374:H374"/>
    <mergeCell ref="K288:K289"/>
    <mergeCell ref="K445:K446"/>
    <mergeCell ref="D375:H375"/>
    <mergeCell ref="D376:H376"/>
    <mergeCell ref="D402:H402"/>
    <mergeCell ref="D403:H403"/>
    <mergeCell ref="D390:H390"/>
    <mergeCell ref="D382:H382"/>
    <mergeCell ref="D384:H384"/>
    <mergeCell ref="L233:L238"/>
    <mergeCell ref="I210:J210"/>
    <mergeCell ref="D450:H450"/>
    <mergeCell ref="D451:H451"/>
    <mergeCell ref="D1136:H1136"/>
    <mergeCell ref="K618:K619"/>
    <mergeCell ref="K570:K571"/>
    <mergeCell ref="D574:H574"/>
    <mergeCell ref="D575:H575"/>
    <mergeCell ref="O813:P813"/>
    <mergeCell ref="O814:P814"/>
    <mergeCell ref="O815:P815"/>
    <mergeCell ref="O816:Q816"/>
    <mergeCell ref="I494:J494"/>
    <mergeCell ref="D474:H474"/>
    <mergeCell ref="D473:H473"/>
    <mergeCell ref="D460:H460"/>
    <mergeCell ref="D459:H459"/>
    <mergeCell ref="D387:H387"/>
    <mergeCell ref="D379:H379"/>
    <mergeCell ref="D466:H466"/>
    <mergeCell ref="D398:H398"/>
    <mergeCell ref="D386:H386"/>
    <mergeCell ref="D391:H391"/>
    <mergeCell ref="D397:H397"/>
    <mergeCell ref="D395:H395"/>
    <mergeCell ref="D396:H396"/>
    <mergeCell ref="D465:H465"/>
    <mergeCell ref="D471:H471"/>
    <mergeCell ref="J448:J452"/>
    <mergeCell ref="I549:J549"/>
    <mergeCell ref="D380:H380"/>
    <mergeCell ref="D393:H393"/>
    <mergeCell ref="D394:H394"/>
    <mergeCell ref="D388:H388"/>
    <mergeCell ref="D431:G431"/>
    <mergeCell ref="D1591:H1591"/>
    <mergeCell ref="O817:P817"/>
    <mergeCell ref="O818:R818"/>
    <mergeCell ref="D814:E814"/>
    <mergeCell ref="D815:F815"/>
    <mergeCell ref="D816:G816"/>
    <mergeCell ref="D817:G817"/>
    <mergeCell ref="D818:E818"/>
    <mergeCell ref="L1037:L1041"/>
    <mergeCell ref="J833:J838"/>
    <mergeCell ref="D1137:H1137"/>
    <mergeCell ref="I912:J912"/>
    <mergeCell ref="I913:J913"/>
    <mergeCell ref="L936:L941"/>
    <mergeCell ref="K1081:K1082"/>
    <mergeCell ref="J1084:J1088"/>
    <mergeCell ref="D1042:H1042"/>
    <mergeCell ref="D969:G969"/>
    <mergeCell ref="D970:G970"/>
    <mergeCell ref="D971:G971"/>
    <mergeCell ref="L1084:L1088"/>
    <mergeCell ref="D1086:H1086"/>
    <mergeCell ref="D1089:H1089"/>
    <mergeCell ref="I1089:J1089"/>
    <mergeCell ref="D1112:G1112"/>
    <mergeCell ref="L1131:L1136"/>
    <mergeCell ref="D835:H835"/>
    <mergeCell ref="D839:H839"/>
    <mergeCell ref="D840:H840"/>
    <mergeCell ref="D1035:H1035"/>
    <mergeCell ref="D1037:H1037"/>
    <mergeCell ref="D998:H998"/>
    <mergeCell ref="I1481:I1482"/>
    <mergeCell ref="D2089:G2089"/>
    <mergeCell ref="D2090:G2090"/>
    <mergeCell ref="A1650:A1653"/>
    <mergeCell ref="A1705:A1708"/>
    <mergeCell ref="A1764:A1767"/>
    <mergeCell ref="A1819:A1822"/>
    <mergeCell ref="A1881:A1884"/>
    <mergeCell ref="D1536:H1536"/>
    <mergeCell ref="D1545:H1545"/>
    <mergeCell ref="D1741:G1741"/>
    <mergeCell ref="D1713:H1713"/>
    <mergeCell ref="D1714:H1714"/>
    <mergeCell ref="D1715:H1715"/>
    <mergeCell ref="D1718:H1718"/>
    <mergeCell ref="D1719:H1719"/>
    <mergeCell ref="D1716:H1716"/>
    <mergeCell ref="D1721:H1721"/>
    <mergeCell ref="D1720:H1720"/>
    <mergeCell ref="D1582:H1582"/>
    <mergeCell ref="D1584:H1584"/>
    <mergeCell ref="D1673:H1673"/>
    <mergeCell ref="D1650:H1650"/>
    <mergeCell ref="D1653:H1653"/>
    <mergeCell ref="D1597:H1597"/>
    <mergeCell ref="D1567:H1567"/>
    <mergeCell ref="D1667:J1667"/>
    <mergeCell ref="D1668:H1668"/>
    <mergeCell ref="D1669:L1669"/>
    <mergeCell ref="D1670:H1670"/>
    <mergeCell ref="D1671:J1671"/>
    <mergeCell ref="D1672:H1672"/>
    <mergeCell ref="L1707:L1712"/>
    <mergeCell ref="C1649:C1650"/>
    <mergeCell ref="I1649:I1650"/>
    <mergeCell ref="D1555:J1555"/>
    <mergeCell ref="D1551:J1551"/>
    <mergeCell ref="I1777:J1777"/>
    <mergeCell ref="D1816:H1816"/>
    <mergeCell ref="D1729:G1731"/>
    <mergeCell ref="I1797:J1797"/>
    <mergeCell ref="I1440:J1440"/>
    <mergeCell ref="I1629:J1629"/>
    <mergeCell ref="I1630:J1630"/>
    <mergeCell ref="I1599:J1599"/>
    <mergeCell ref="D1494:H1494"/>
    <mergeCell ref="D1479:H1479"/>
    <mergeCell ref="D1666:H1666"/>
    <mergeCell ref="D1563:L1563"/>
    <mergeCell ref="K1649:K1650"/>
    <mergeCell ref="D1486:H1486"/>
    <mergeCell ref="D1487:H1487"/>
    <mergeCell ref="D1488:H1488"/>
    <mergeCell ref="J1536:J1540"/>
    <mergeCell ref="D1612:H1612"/>
    <mergeCell ref="K1481:K1482"/>
    <mergeCell ref="L1652:L1656"/>
    <mergeCell ref="K1533:K1534"/>
    <mergeCell ref="K1599:L1599"/>
    <mergeCell ref="D1491:H1491"/>
    <mergeCell ref="I1704:I1705"/>
    <mergeCell ref="I1511:J1511"/>
    <mergeCell ref="D1517:F1517"/>
    <mergeCell ref="D1531:H1531"/>
  </mergeCells>
  <phoneticPr fontId="3"/>
  <conditionalFormatting sqref="D4">
    <cfRule type="expression" dxfId="511" priority="174">
      <formula>"a"=$C$29</formula>
    </cfRule>
  </conditionalFormatting>
  <conditionalFormatting sqref="D33:D34">
    <cfRule type="expression" dxfId="510" priority="180">
      <formula>$C$44="a"</formula>
    </cfRule>
  </conditionalFormatting>
  <conditionalFormatting sqref="D49">
    <cfRule type="expression" dxfId="509" priority="588">
      <formula>"a"=$C$76</formula>
    </cfRule>
  </conditionalFormatting>
  <conditionalFormatting sqref="D80:D81">
    <cfRule type="expression" dxfId="508" priority="622">
      <formula>$C$97="a"</formula>
    </cfRule>
  </conditionalFormatting>
  <conditionalFormatting sqref="D101">
    <cfRule type="expression" dxfId="507" priority="580">
      <formula>"a"=$C$131</formula>
    </cfRule>
  </conditionalFormatting>
  <conditionalFormatting sqref="D135:D136">
    <cfRule type="expression" dxfId="506" priority="595">
      <formula>$C$151="a"</formula>
    </cfRule>
  </conditionalFormatting>
  <conditionalFormatting sqref="D177">
    <cfRule type="expression" dxfId="505" priority="560">
      <formula>"a"=$C$205</formula>
    </cfRule>
  </conditionalFormatting>
  <conditionalFormatting sqref="D209:D210">
    <cfRule type="expression" dxfId="504" priority="566">
      <formula>$C$226="a"</formula>
    </cfRule>
  </conditionalFormatting>
  <conditionalFormatting sqref="D230">
    <cfRule type="expression" dxfId="503" priority="546">
      <formula>"a"=$C$265</formula>
    </cfRule>
  </conditionalFormatting>
  <conditionalFormatting sqref="D269:D270">
    <cfRule type="expression" dxfId="502" priority="552">
      <formula>$C$284="a"</formula>
    </cfRule>
  </conditionalFormatting>
  <conditionalFormatting sqref="D288">
    <cfRule type="expression" dxfId="501" priority="160">
      <formula>"a"=$C$323</formula>
    </cfRule>
  </conditionalFormatting>
  <conditionalFormatting sqref="D327:D328">
    <cfRule type="expression" dxfId="500" priority="166">
      <formula>$C$345="a"</formula>
    </cfRule>
  </conditionalFormatting>
  <conditionalFormatting sqref="D349">
    <cfRule type="expression" dxfId="499" priority="532">
      <formula>"a"=$C$419</formula>
    </cfRule>
  </conditionalFormatting>
  <conditionalFormatting sqref="D400">
    <cfRule type="expression" dxfId="498" priority="3">
      <formula>"a"=$C$1625</formula>
    </cfRule>
  </conditionalFormatting>
  <conditionalFormatting sqref="D423:D424">
    <cfRule type="expression" dxfId="497" priority="538">
      <formula>$C$441="a"</formula>
    </cfRule>
  </conditionalFormatting>
  <conditionalFormatting sqref="D445">
    <cfRule type="expression" dxfId="496" priority="518">
      <formula>"a"=$C$490</formula>
    </cfRule>
  </conditionalFormatting>
  <conditionalFormatting sqref="D493:D494">
    <cfRule type="expression" dxfId="495" priority="524">
      <formula>$C$508="a"</formula>
    </cfRule>
  </conditionalFormatting>
  <conditionalFormatting sqref="D511">
    <cfRule type="expression" dxfId="494" priority="504">
      <formula>"a"=$C$545</formula>
    </cfRule>
  </conditionalFormatting>
  <conditionalFormatting sqref="D549:D550">
    <cfRule type="expression" dxfId="493" priority="510">
      <formula>$C$566="a"</formula>
    </cfRule>
  </conditionalFormatting>
  <conditionalFormatting sqref="D570">
    <cfRule type="expression" dxfId="492" priority="490">
      <formula>"a"=$C$593</formula>
    </cfRule>
  </conditionalFormatting>
  <conditionalFormatting sqref="D597:D598">
    <cfRule type="expression" dxfId="491" priority="496">
      <formula>$C$614="a"</formula>
    </cfRule>
  </conditionalFormatting>
  <conditionalFormatting sqref="D618">
    <cfRule type="expression" dxfId="490" priority="476">
      <formula>"a"=$C$649</formula>
    </cfRule>
  </conditionalFormatting>
  <conditionalFormatting sqref="D653:D654">
    <cfRule type="expression" dxfId="489" priority="482">
      <formula>$C$670="a"</formula>
    </cfRule>
  </conditionalFormatting>
  <conditionalFormatting sqref="D674">
    <cfRule type="expression" dxfId="488" priority="462">
      <formula>"a"=$C$697</formula>
    </cfRule>
  </conditionalFormatting>
  <conditionalFormatting sqref="D701:D702">
    <cfRule type="expression" dxfId="487" priority="468">
      <formula>$C$718="a"</formula>
    </cfRule>
  </conditionalFormatting>
  <conditionalFormatting sqref="D722">
    <cfRule type="expression" dxfId="486" priority="448">
      <formula>"a"=$C$746</formula>
    </cfRule>
  </conditionalFormatting>
  <conditionalFormatting sqref="D750:D751">
    <cfRule type="expression" dxfId="485" priority="454">
      <formula>$C$767="a"</formula>
    </cfRule>
  </conditionalFormatting>
  <conditionalFormatting sqref="D771">
    <cfRule type="expression" dxfId="484" priority="73">
      <formula>"a"=$C$805</formula>
    </cfRule>
  </conditionalFormatting>
  <conditionalFormatting sqref="D809:D810">
    <cfRule type="expression" dxfId="483" priority="79">
      <formula>$C$826="a"</formula>
    </cfRule>
  </conditionalFormatting>
  <conditionalFormatting sqref="D830">
    <cfRule type="expression" dxfId="482" priority="434">
      <formula>"a"=$C$858</formula>
    </cfRule>
  </conditionalFormatting>
  <conditionalFormatting sqref="D862:D863">
    <cfRule type="expression" dxfId="481" priority="433">
      <formula>$C$879="a"</formula>
    </cfRule>
  </conditionalFormatting>
  <conditionalFormatting sqref="D883">
    <cfRule type="expression" dxfId="480" priority="136">
      <formula>"a"=$C$908</formula>
    </cfRule>
  </conditionalFormatting>
  <conditionalFormatting sqref="D912:D913">
    <cfRule type="expression" dxfId="479" priority="135">
      <formula>$C$929="a"</formula>
    </cfRule>
  </conditionalFormatting>
  <conditionalFormatting sqref="D933">
    <cfRule type="expression" dxfId="478" priority="72">
      <formula>$C$961="a"</formula>
    </cfRule>
  </conditionalFormatting>
  <conditionalFormatting sqref="D965:D966">
    <cfRule type="expression" dxfId="477" priority="150">
      <formula>$C$982="a"</formula>
    </cfRule>
  </conditionalFormatting>
  <conditionalFormatting sqref="D986">
    <cfRule type="expression" dxfId="476" priority="414">
      <formula>"a"=$C$1009</formula>
    </cfRule>
  </conditionalFormatting>
  <conditionalFormatting sqref="D1013:D1014">
    <cfRule type="expression" dxfId="475" priority="420">
      <formula>$C$1030="a"</formula>
    </cfRule>
  </conditionalFormatting>
  <conditionalFormatting sqref="D1034">
    <cfRule type="expression" dxfId="474" priority="400">
      <formula>"a"=$C$1056</formula>
    </cfRule>
  </conditionalFormatting>
  <conditionalFormatting sqref="D1060:D1061">
    <cfRule type="expression" dxfId="473" priority="406">
      <formula>$C$1077="a"</formula>
    </cfRule>
  </conditionalFormatting>
  <conditionalFormatting sqref="D1081">
    <cfRule type="expression" dxfId="472" priority="115">
      <formula>"a"=$C$1103</formula>
    </cfRule>
  </conditionalFormatting>
  <conditionalFormatting sqref="D1107:D1108">
    <cfRule type="expression" dxfId="471" priority="121">
      <formula>$C$1124="a"</formula>
    </cfRule>
  </conditionalFormatting>
  <conditionalFormatting sqref="D1128">
    <cfRule type="expression" dxfId="470" priority="386">
      <formula>"a"=$C$1184</formula>
    </cfRule>
  </conditionalFormatting>
  <conditionalFormatting sqref="D1188:D1189">
    <cfRule type="expression" dxfId="469" priority="392">
      <formula>$C$1205="a"</formula>
    </cfRule>
  </conditionalFormatting>
  <conditionalFormatting sqref="D1209">
    <cfRule type="expression" dxfId="468" priority="316">
      <formula>"a"=$C$1237</formula>
    </cfRule>
  </conditionalFormatting>
  <conditionalFormatting sqref="D1241:D1242">
    <cfRule type="expression" dxfId="467" priority="322">
      <formula>$C$1260="a"</formula>
    </cfRule>
  </conditionalFormatting>
  <conditionalFormatting sqref="D1264">
    <cfRule type="expression" dxfId="466" priority="302">
      <formula>"a"=$C$1296</formula>
    </cfRule>
  </conditionalFormatting>
  <conditionalFormatting sqref="D1300:D1301">
    <cfRule type="expression" dxfId="465" priority="308">
      <formula>$C$1319="a"</formula>
    </cfRule>
  </conditionalFormatting>
  <conditionalFormatting sqref="D1323">
    <cfRule type="expression" dxfId="464" priority="288">
      <formula>"a"=$C$1349</formula>
    </cfRule>
  </conditionalFormatting>
  <conditionalFormatting sqref="D1353:D1354">
    <cfRule type="expression" dxfId="463" priority="294">
      <formula>$C$1371="a"</formula>
    </cfRule>
  </conditionalFormatting>
  <conditionalFormatting sqref="D1375">
    <cfRule type="expression" dxfId="462" priority="100">
      <formula>"a"=$C$1403</formula>
    </cfRule>
  </conditionalFormatting>
  <conditionalFormatting sqref="D1407:D1408">
    <cfRule type="expression" dxfId="461" priority="106">
      <formula>$C$1425="a"</formula>
    </cfRule>
  </conditionalFormatting>
  <conditionalFormatting sqref="D1429">
    <cfRule type="expression" dxfId="460" priority="274">
      <formula>"a"=$C$1455</formula>
    </cfRule>
  </conditionalFormatting>
  <conditionalFormatting sqref="D1459:D1460">
    <cfRule type="expression" dxfId="459" priority="280">
      <formula>$C$1477="a"</formula>
    </cfRule>
  </conditionalFormatting>
  <conditionalFormatting sqref="D1481">
    <cfRule type="expression" dxfId="458" priority="56">
      <formula>"a"=$C$1507</formula>
    </cfRule>
  </conditionalFormatting>
  <conditionalFormatting sqref="D1511:D1512">
    <cfRule type="expression" dxfId="457" priority="62">
      <formula>$C$1529="a"</formula>
    </cfRule>
  </conditionalFormatting>
  <conditionalFormatting sqref="D1533">
    <cfRule type="expression" dxfId="456" priority="260">
      <formula>"a"=$C$1625</formula>
    </cfRule>
  </conditionalFormatting>
  <conditionalFormatting sqref="D1599">
    <cfRule type="expression" dxfId="455" priority="252">
      <formula>"a"=$C$1625</formula>
    </cfRule>
  </conditionalFormatting>
  <conditionalFormatting sqref="D1629:D1630">
    <cfRule type="expression" dxfId="454" priority="273">
      <formula>$C$1645="a"</formula>
    </cfRule>
  </conditionalFormatting>
  <conditionalFormatting sqref="D1649">
    <cfRule type="expression" dxfId="453" priority="23">
      <formula>"a"=$C$1683</formula>
    </cfRule>
  </conditionalFormatting>
  <conditionalFormatting sqref="D1687:D1688">
    <cfRule type="expression" dxfId="452" priority="93">
      <formula>$C$1700="a"</formula>
    </cfRule>
  </conditionalFormatting>
  <conditionalFormatting sqref="D1704:D1705">
    <cfRule type="expression" dxfId="451" priority="236">
      <formula>"a"=$C$1733</formula>
    </cfRule>
  </conditionalFormatting>
  <conditionalFormatting sqref="D1737:D1738">
    <cfRule type="expression" dxfId="450" priority="242">
      <formula>$C$1759="a"</formula>
    </cfRule>
  </conditionalFormatting>
  <conditionalFormatting sqref="D1763">
    <cfRule type="expression" dxfId="449" priority="222">
      <formula>"a"=$C$1792</formula>
    </cfRule>
  </conditionalFormatting>
  <conditionalFormatting sqref="D1796:D1797">
    <cfRule type="expression" dxfId="448" priority="228">
      <formula>$C$1814="a"</formula>
    </cfRule>
  </conditionalFormatting>
  <conditionalFormatting sqref="D1818">
    <cfRule type="expression" dxfId="447" priority="208">
      <formula>"a"=$C$1855</formula>
    </cfRule>
  </conditionalFormatting>
  <conditionalFormatting sqref="D1859:D1860">
    <cfRule type="expression" dxfId="446" priority="207">
      <formula>$C$1876="a"</formula>
    </cfRule>
  </conditionalFormatting>
  <conditionalFormatting sqref="D1880">
    <cfRule type="expression" dxfId="445" priority="188">
      <formula>"a"=$C$1904</formula>
    </cfRule>
  </conditionalFormatting>
  <conditionalFormatting sqref="D1908:D1909">
    <cfRule type="expression" dxfId="444" priority="194">
      <formula>$C$1926="a"</formula>
    </cfRule>
  </conditionalFormatting>
  <conditionalFormatting sqref="D1930:D1931">
    <cfRule type="expression" dxfId="443" priority="358">
      <formula>"a"=$C$1965</formula>
    </cfRule>
  </conditionalFormatting>
  <conditionalFormatting sqref="D1969:D1970">
    <cfRule type="expression" dxfId="442" priority="364">
      <formula>$C$1987="a"</formula>
    </cfRule>
  </conditionalFormatting>
  <conditionalFormatting sqref="D1991:D1992">
    <cfRule type="expression" dxfId="441" priority="344">
      <formula>"a"=$C$2019</formula>
    </cfRule>
  </conditionalFormatting>
  <conditionalFormatting sqref="D2023:D2024">
    <cfRule type="expression" dxfId="440" priority="350">
      <formula>$C$2043="a"</formula>
    </cfRule>
  </conditionalFormatting>
  <conditionalFormatting sqref="D2047:D2048">
    <cfRule type="expression" dxfId="439" priority="330">
      <formula>"a"=$C$2075</formula>
    </cfRule>
  </conditionalFormatting>
  <conditionalFormatting sqref="D2079:D2080">
    <cfRule type="expression" dxfId="438" priority="336">
      <formula>$C$2099="a"</formula>
    </cfRule>
  </conditionalFormatting>
  <conditionalFormatting sqref="E4">
    <cfRule type="expression" dxfId="437" priority="186">
      <formula>$C$29="a'"</formula>
    </cfRule>
  </conditionalFormatting>
  <conditionalFormatting sqref="E33:E34">
    <cfRule type="expression" dxfId="436" priority="179">
      <formula>$C$44="a'"</formula>
    </cfRule>
  </conditionalFormatting>
  <conditionalFormatting sqref="E49">
    <cfRule type="expression" dxfId="435" priority="629">
      <formula>$C$76="a'"</formula>
    </cfRule>
  </conditionalFormatting>
  <conditionalFormatting sqref="E80:E81">
    <cfRule type="expression" dxfId="434" priority="621">
      <formula>$C$97="a'"</formula>
    </cfRule>
  </conditionalFormatting>
  <conditionalFormatting sqref="E101">
    <cfRule type="expression" dxfId="433" priority="586">
      <formula>$C$131="a'"</formula>
    </cfRule>
  </conditionalFormatting>
  <conditionalFormatting sqref="E135:E136">
    <cfRule type="expression" dxfId="432" priority="594">
      <formula>$C$151="a'"</formula>
    </cfRule>
  </conditionalFormatting>
  <conditionalFormatting sqref="E177">
    <cfRule type="expression" dxfId="431" priority="572">
      <formula>$C$205="a'"</formula>
    </cfRule>
  </conditionalFormatting>
  <conditionalFormatting sqref="E209:E210">
    <cfRule type="expression" dxfId="430" priority="565">
      <formula>$C$226="a'"</formula>
    </cfRule>
  </conditionalFormatting>
  <conditionalFormatting sqref="E230">
    <cfRule type="expression" dxfId="429" priority="558">
      <formula>$C$265="a'"</formula>
    </cfRule>
  </conditionalFormatting>
  <conditionalFormatting sqref="E269:E270">
    <cfRule type="expression" dxfId="428" priority="551">
      <formula>$C$284="a'"</formula>
    </cfRule>
  </conditionalFormatting>
  <conditionalFormatting sqref="E288">
    <cfRule type="expression" dxfId="427" priority="172">
      <formula>$C$323="a'"</formula>
    </cfRule>
  </conditionalFormatting>
  <conditionalFormatting sqref="E327:E328">
    <cfRule type="expression" dxfId="426" priority="165">
      <formula>$C$345="a'"</formula>
    </cfRule>
  </conditionalFormatting>
  <conditionalFormatting sqref="E349">
    <cfRule type="expression" dxfId="425" priority="544">
      <formula>$C$419="a'"</formula>
    </cfRule>
  </conditionalFormatting>
  <conditionalFormatting sqref="E400">
    <cfRule type="expression" dxfId="424" priority="7">
      <formula>$C$1625="a'"</formula>
    </cfRule>
  </conditionalFormatting>
  <conditionalFormatting sqref="E423:E424">
    <cfRule type="expression" dxfId="423" priority="537">
      <formula>$C$441="a'"</formula>
    </cfRule>
  </conditionalFormatting>
  <conditionalFormatting sqref="E445">
    <cfRule type="expression" dxfId="422" priority="530">
      <formula>$C$490="a'"</formula>
    </cfRule>
  </conditionalFormatting>
  <conditionalFormatting sqref="E493:E494">
    <cfRule type="expression" dxfId="421" priority="523">
      <formula>$C$508="a'"</formula>
    </cfRule>
  </conditionalFormatting>
  <conditionalFormatting sqref="E511">
    <cfRule type="expression" dxfId="420" priority="516">
      <formula>$C$545="a'"</formula>
    </cfRule>
  </conditionalFormatting>
  <conditionalFormatting sqref="E549:E550">
    <cfRule type="expression" dxfId="419" priority="509">
      <formula>$C$566="a'"</formula>
    </cfRule>
  </conditionalFormatting>
  <conditionalFormatting sqref="E570">
    <cfRule type="expression" dxfId="418" priority="502">
      <formula>$C$593="a'"</formula>
    </cfRule>
  </conditionalFormatting>
  <conditionalFormatting sqref="E597:E598">
    <cfRule type="expression" dxfId="417" priority="495">
      <formula>$C$614="a'"</formula>
    </cfRule>
  </conditionalFormatting>
  <conditionalFormatting sqref="E618">
    <cfRule type="expression" dxfId="416" priority="488">
      <formula>$C$649="a'"</formula>
    </cfRule>
  </conditionalFormatting>
  <conditionalFormatting sqref="E653:E654">
    <cfRule type="expression" dxfId="415" priority="481">
      <formula>$C$670="a'"</formula>
    </cfRule>
  </conditionalFormatting>
  <conditionalFormatting sqref="E674">
    <cfRule type="expression" dxfId="414" priority="474">
      <formula>$C$697="a'"</formula>
    </cfRule>
  </conditionalFormatting>
  <conditionalFormatting sqref="E701:E702">
    <cfRule type="expression" dxfId="413" priority="467">
      <formula>$C$718="a'"</formula>
    </cfRule>
  </conditionalFormatting>
  <conditionalFormatting sqref="E722">
    <cfRule type="expression" dxfId="412" priority="460">
      <formula>$C$746="a'"</formula>
    </cfRule>
  </conditionalFormatting>
  <conditionalFormatting sqref="E750:E751">
    <cfRule type="expression" dxfId="411" priority="453">
      <formula>$C$767="a'"</formula>
    </cfRule>
  </conditionalFormatting>
  <conditionalFormatting sqref="E771">
    <cfRule type="expression" dxfId="410" priority="85">
      <formula>$C$805="a'"</formula>
    </cfRule>
  </conditionalFormatting>
  <conditionalFormatting sqref="E809:E810">
    <cfRule type="expression" dxfId="409" priority="78">
      <formula>$C$826="a'"</formula>
    </cfRule>
  </conditionalFormatting>
  <conditionalFormatting sqref="E830">
    <cfRule type="expression" dxfId="408" priority="446">
      <formula>$C$858="a'"</formula>
    </cfRule>
  </conditionalFormatting>
  <conditionalFormatting sqref="E862:E863">
    <cfRule type="expression" dxfId="407" priority="432">
      <formula>$C$879="a'"</formula>
    </cfRule>
  </conditionalFormatting>
  <conditionalFormatting sqref="E883">
    <cfRule type="expression" dxfId="406" priority="142">
      <formula>$C$908="a'"</formula>
    </cfRule>
  </conditionalFormatting>
  <conditionalFormatting sqref="E912:E913">
    <cfRule type="expression" dxfId="405" priority="134">
      <formula>$C$929="a'"</formula>
    </cfRule>
  </conditionalFormatting>
  <conditionalFormatting sqref="E933">
    <cfRule type="expression" dxfId="404" priority="71">
      <formula>$C$961="a'"</formula>
    </cfRule>
  </conditionalFormatting>
  <conditionalFormatting sqref="E965:E966">
    <cfRule type="expression" dxfId="403" priority="149">
      <formula>$C$982="a'"</formula>
    </cfRule>
  </conditionalFormatting>
  <conditionalFormatting sqref="E986">
    <cfRule type="expression" dxfId="402" priority="426">
      <formula>$C$1009="a'"</formula>
    </cfRule>
  </conditionalFormatting>
  <conditionalFormatting sqref="E1013:E1014">
    <cfRule type="expression" dxfId="401" priority="419">
      <formula>$C$1030="a'"</formula>
    </cfRule>
  </conditionalFormatting>
  <conditionalFormatting sqref="E1034">
    <cfRule type="expression" dxfId="400" priority="412">
      <formula>$C$1056="a'"</formula>
    </cfRule>
  </conditionalFormatting>
  <conditionalFormatting sqref="E1060:E1061">
    <cfRule type="expression" dxfId="399" priority="405">
      <formula>$C$1077="a'"</formula>
    </cfRule>
  </conditionalFormatting>
  <conditionalFormatting sqref="E1081">
    <cfRule type="expression" dxfId="398" priority="127">
      <formula>$C$1103="a'"</formula>
    </cfRule>
  </conditionalFormatting>
  <conditionalFormatting sqref="E1107:E1108">
    <cfRule type="expression" dxfId="397" priority="120">
      <formula>$C$1124="a'"</formula>
    </cfRule>
  </conditionalFormatting>
  <conditionalFormatting sqref="E1128">
    <cfRule type="expression" dxfId="396" priority="398">
      <formula>$C$1184="a'"</formula>
    </cfRule>
  </conditionalFormatting>
  <conditionalFormatting sqref="E1188:E1189">
    <cfRule type="expression" dxfId="395" priority="391">
      <formula>$C$1205="a'"</formula>
    </cfRule>
  </conditionalFormatting>
  <conditionalFormatting sqref="E1209">
    <cfRule type="expression" dxfId="394" priority="328">
      <formula>$C$1237="a'"</formula>
    </cfRule>
  </conditionalFormatting>
  <conditionalFormatting sqref="E1241:E1242">
    <cfRule type="expression" dxfId="393" priority="321">
      <formula>$C$1260="a'"</formula>
    </cfRule>
  </conditionalFormatting>
  <conditionalFormatting sqref="E1264">
    <cfRule type="expression" dxfId="392" priority="314">
      <formula>$C$1296="a'"</formula>
    </cfRule>
  </conditionalFormatting>
  <conditionalFormatting sqref="E1300:E1301">
    <cfRule type="expression" dxfId="391" priority="307">
      <formula>$C$1319="a'"</formula>
    </cfRule>
  </conditionalFormatting>
  <conditionalFormatting sqref="E1323">
    <cfRule type="expression" dxfId="390" priority="300">
      <formula>$C$1349="a'"</formula>
    </cfRule>
  </conditionalFormatting>
  <conditionalFormatting sqref="E1353:E1354">
    <cfRule type="expression" dxfId="389" priority="293">
      <formula>$C$1371="a'"</formula>
    </cfRule>
  </conditionalFormatting>
  <conditionalFormatting sqref="E1375">
    <cfRule type="expression" dxfId="388" priority="112">
      <formula>$C$1403="a'"</formula>
    </cfRule>
  </conditionalFormatting>
  <conditionalFormatting sqref="E1407:E1408">
    <cfRule type="expression" dxfId="387" priority="105">
      <formula>$C$1425="a'"</formula>
    </cfRule>
  </conditionalFormatting>
  <conditionalFormatting sqref="E1429">
    <cfRule type="expression" dxfId="386" priority="286">
      <formula>$C$1455="a'"</formula>
    </cfRule>
  </conditionalFormatting>
  <conditionalFormatting sqref="E1459:E1460">
    <cfRule type="expression" dxfId="385" priority="279">
      <formula>$C$1477="a'"</formula>
    </cfRule>
  </conditionalFormatting>
  <conditionalFormatting sqref="E1481">
    <cfRule type="expression" dxfId="384" priority="68">
      <formula>$C$1507="a'"</formula>
    </cfRule>
  </conditionalFormatting>
  <conditionalFormatting sqref="E1511:E1512">
    <cfRule type="expression" dxfId="383" priority="61">
      <formula>$C$1529="a'"</formula>
    </cfRule>
  </conditionalFormatting>
  <conditionalFormatting sqref="E1533">
    <cfRule type="expression" dxfId="382" priority="266">
      <formula>$C$1625="a'"</formula>
    </cfRule>
  </conditionalFormatting>
  <conditionalFormatting sqref="E1599">
    <cfRule type="expression" dxfId="381" priority="258">
      <formula>$C$1625="a'"</formula>
    </cfRule>
  </conditionalFormatting>
  <conditionalFormatting sqref="E1629:E1630">
    <cfRule type="expression" dxfId="380" priority="272">
      <formula>$C$1645="a'"</formula>
    </cfRule>
  </conditionalFormatting>
  <conditionalFormatting sqref="E1649">
    <cfRule type="expression" dxfId="379" priority="29">
      <formula>$C$1683="a'"</formula>
    </cfRule>
  </conditionalFormatting>
  <conditionalFormatting sqref="E1687:E1688">
    <cfRule type="expression" dxfId="378" priority="92">
      <formula>$C$1700="a'"</formula>
    </cfRule>
  </conditionalFormatting>
  <conditionalFormatting sqref="E1704:E1705">
    <cfRule type="expression" dxfId="377" priority="248">
      <formula>$C$1733="a'"</formula>
    </cfRule>
  </conditionalFormatting>
  <conditionalFormatting sqref="E1737:E1738">
    <cfRule type="expression" dxfId="376" priority="241">
      <formula>$C$1759="a'"</formula>
    </cfRule>
  </conditionalFormatting>
  <conditionalFormatting sqref="E1763">
    <cfRule type="expression" dxfId="375" priority="234">
      <formula>$C$1792="a'"</formula>
    </cfRule>
  </conditionalFormatting>
  <conditionalFormatting sqref="E1796:E1797">
    <cfRule type="expression" dxfId="374" priority="227">
      <formula>$C$1814="a'"</formula>
    </cfRule>
  </conditionalFormatting>
  <conditionalFormatting sqref="E1818">
    <cfRule type="expression" dxfId="373" priority="220">
      <formula>$C$1855="a'"</formula>
    </cfRule>
  </conditionalFormatting>
  <conditionalFormatting sqref="E1859:E1860">
    <cfRule type="expression" dxfId="372" priority="206">
      <formula>$C$1876="a'"</formula>
    </cfRule>
  </conditionalFormatting>
  <conditionalFormatting sqref="E1880">
    <cfRule type="expression" dxfId="371" priority="200">
      <formula>$C$1904="a'"</formula>
    </cfRule>
  </conditionalFormatting>
  <conditionalFormatting sqref="E1908:E1909">
    <cfRule type="expression" dxfId="370" priority="193">
      <formula>$C$1926="a'"</formula>
    </cfRule>
  </conditionalFormatting>
  <conditionalFormatting sqref="E1930:E1931">
    <cfRule type="expression" dxfId="369" priority="370">
      <formula>$C$1965="a'"</formula>
    </cfRule>
  </conditionalFormatting>
  <conditionalFormatting sqref="E1969:E1970">
    <cfRule type="expression" dxfId="368" priority="363">
      <formula>$C$1987="a'"</formula>
    </cfRule>
  </conditionalFormatting>
  <conditionalFormatting sqref="E1991:E1992">
    <cfRule type="expression" dxfId="367" priority="356">
      <formula>$C$2019="a'"</formula>
    </cfRule>
  </conditionalFormatting>
  <conditionalFormatting sqref="E2023:E2024">
    <cfRule type="expression" dxfId="366" priority="349">
      <formula>$C$2043="a'"</formula>
    </cfRule>
  </conditionalFormatting>
  <conditionalFormatting sqref="E2047:E2048">
    <cfRule type="expression" dxfId="365" priority="342">
      <formula>$C$2075="a'"</formula>
    </cfRule>
  </conditionalFormatting>
  <conditionalFormatting sqref="E2079:E2080">
    <cfRule type="expression" dxfId="364" priority="335">
      <formula>$C$2099="a'"</formula>
    </cfRule>
  </conditionalFormatting>
  <conditionalFormatting sqref="F4">
    <cfRule type="expression" dxfId="363" priority="185">
      <formula>$C$29="b"</formula>
    </cfRule>
  </conditionalFormatting>
  <conditionalFormatting sqref="F33:F34">
    <cfRule type="expression" dxfId="362" priority="178">
      <formula>$C$44="b"</formula>
    </cfRule>
  </conditionalFormatting>
  <conditionalFormatting sqref="F49">
    <cfRule type="expression" dxfId="361" priority="628">
      <formula>$C$76="b"</formula>
    </cfRule>
  </conditionalFormatting>
  <conditionalFormatting sqref="F80:F81">
    <cfRule type="expression" dxfId="360" priority="620">
      <formula>$C$97="b"</formula>
    </cfRule>
  </conditionalFormatting>
  <conditionalFormatting sqref="F101">
    <cfRule type="expression" dxfId="359" priority="585">
      <formula>$C$131="b"</formula>
    </cfRule>
  </conditionalFormatting>
  <conditionalFormatting sqref="F135:F136">
    <cfRule type="expression" dxfId="358" priority="593">
      <formula>$C$151="b"</formula>
    </cfRule>
  </conditionalFormatting>
  <conditionalFormatting sqref="F177">
    <cfRule type="expression" dxfId="357" priority="571">
      <formula>$C$205="b"</formula>
    </cfRule>
  </conditionalFormatting>
  <conditionalFormatting sqref="F209:F210">
    <cfRule type="expression" dxfId="356" priority="564">
      <formula>$C$226="b"</formula>
    </cfRule>
  </conditionalFormatting>
  <conditionalFormatting sqref="F230">
    <cfRule type="expression" dxfId="355" priority="557">
      <formula>$C$265="b"</formula>
    </cfRule>
  </conditionalFormatting>
  <conditionalFormatting sqref="F269:F270">
    <cfRule type="expression" dxfId="354" priority="550">
      <formula>$C$284="b"</formula>
    </cfRule>
  </conditionalFormatting>
  <conditionalFormatting sqref="F288">
    <cfRule type="expression" dxfId="353" priority="171">
      <formula>$C$323="b"</formula>
    </cfRule>
  </conditionalFormatting>
  <conditionalFormatting sqref="F327:F328">
    <cfRule type="expression" dxfId="352" priority="164">
      <formula>$C$345="b"</formula>
    </cfRule>
  </conditionalFormatting>
  <conditionalFormatting sqref="F349">
    <cfRule type="expression" dxfId="351" priority="543">
      <formula>$C$419="b"</formula>
    </cfRule>
  </conditionalFormatting>
  <conditionalFormatting sqref="F400">
    <cfRule type="expression" dxfId="350" priority="6">
      <formula>$C$1625="b"</formula>
    </cfRule>
  </conditionalFormatting>
  <conditionalFormatting sqref="F423:F424">
    <cfRule type="expression" dxfId="349" priority="536">
      <formula>$C$441="b"</formula>
    </cfRule>
  </conditionalFormatting>
  <conditionalFormatting sqref="F445">
    <cfRule type="expression" dxfId="348" priority="529">
      <formula>$C$490="b"</formula>
    </cfRule>
  </conditionalFormatting>
  <conditionalFormatting sqref="F493:F494">
    <cfRule type="expression" dxfId="347" priority="522">
      <formula>$C$508="b"</formula>
    </cfRule>
  </conditionalFormatting>
  <conditionalFormatting sqref="F511">
    <cfRule type="expression" dxfId="346" priority="515">
      <formula>$C$545="b"</formula>
    </cfRule>
  </conditionalFormatting>
  <conditionalFormatting sqref="F549:F550">
    <cfRule type="expression" dxfId="345" priority="508">
      <formula>$C$566="b"</formula>
    </cfRule>
  </conditionalFormatting>
  <conditionalFormatting sqref="F570">
    <cfRule type="expression" dxfId="344" priority="501">
      <formula>$C$593="b"</formula>
    </cfRule>
  </conditionalFormatting>
  <conditionalFormatting sqref="F597:F598">
    <cfRule type="expression" dxfId="343" priority="494">
      <formula>$C$614="b"</formula>
    </cfRule>
  </conditionalFormatting>
  <conditionalFormatting sqref="F618">
    <cfRule type="expression" dxfId="342" priority="487">
      <formula>$C$649="b"</formula>
    </cfRule>
  </conditionalFormatting>
  <conditionalFormatting sqref="F653:F654">
    <cfRule type="expression" dxfId="341" priority="480">
      <formula>$C$670="b"</formula>
    </cfRule>
  </conditionalFormatting>
  <conditionalFormatting sqref="F674">
    <cfRule type="expression" dxfId="340" priority="473">
      <formula>$C$697="b"</formula>
    </cfRule>
  </conditionalFormatting>
  <conditionalFormatting sqref="F701:F702">
    <cfRule type="expression" dxfId="339" priority="466">
      <formula>$C$718="b"</formula>
    </cfRule>
  </conditionalFormatting>
  <conditionalFormatting sqref="F722">
    <cfRule type="expression" dxfId="338" priority="459">
      <formula>$C$746="b"</formula>
    </cfRule>
  </conditionalFormatting>
  <conditionalFormatting sqref="F750:F751">
    <cfRule type="expression" dxfId="337" priority="452">
      <formula>$C$767="b"</formula>
    </cfRule>
  </conditionalFormatting>
  <conditionalFormatting sqref="F771">
    <cfRule type="expression" dxfId="336" priority="84">
      <formula>$C$805="b"</formula>
    </cfRule>
  </conditionalFormatting>
  <conditionalFormatting sqref="F809:F810">
    <cfRule type="expression" dxfId="335" priority="77">
      <formula>$C$826="b"</formula>
    </cfRule>
  </conditionalFormatting>
  <conditionalFormatting sqref="F830">
    <cfRule type="expression" dxfId="334" priority="445">
      <formula>$C$858="b"</formula>
    </cfRule>
  </conditionalFormatting>
  <conditionalFormatting sqref="F862:F863">
    <cfRule type="expression" dxfId="333" priority="431">
      <formula>$C$879="b"</formula>
    </cfRule>
  </conditionalFormatting>
  <conditionalFormatting sqref="F883">
    <cfRule type="expression" dxfId="332" priority="141">
      <formula>$C$908="b"</formula>
    </cfRule>
  </conditionalFormatting>
  <conditionalFormatting sqref="F912:F913">
    <cfRule type="expression" dxfId="331" priority="133">
      <formula>$C$929="b"</formula>
    </cfRule>
  </conditionalFormatting>
  <conditionalFormatting sqref="F933">
    <cfRule type="expression" dxfId="330" priority="156">
      <formula>$C$961="b"</formula>
    </cfRule>
  </conditionalFormatting>
  <conditionalFormatting sqref="F965:F966">
    <cfRule type="expression" dxfId="329" priority="148">
      <formula>$C$982="b"</formula>
    </cfRule>
  </conditionalFormatting>
  <conditionalFormatting sqref="F986">
    <cfRule type="expression" dxfId="328" priority="425">
      <formula>$C$1009="b"</formula>
    </cfRule>
  </conditionalFormatting>
  <conditionalFormatting sqref="F1013:F1014">
    <cfRule type="expression" dxfId="327" priority="418">
      <formula>$C$1030="b"</formula>
    </cfRule>
  </conditionalFormatting>
  <conditionalFormatting sqref="F1034">
    <cfRule type="expression" dxfId="326" priority="411">
      <formula>$C$1056="b"</formula>
    </cfRule>
  </conditionalFormatting>
  <conditionalFormatting sqref="F1060:F1061">
    <cfRule type="expression" dxfId="325" priority="404">
      <formula>$C$1077="b"</formula>
    </cfRule>
  </conditionalFormatting>
  <conditionalFormatting sqref="F1081">
    <cfRule type="expression" dxfId="324" priority="126">
      <formula>$C$1103="b"</formula>
    </cfRule>
  </conditionalFormatting>
  <conditionalFormatting sqref="F1107:F1108">
    <cfRule type="expression" dxfId="323" priority="119">
      <formula>$C$1124="b"</formula>
    </cfRule>
  </conditionalFormatting>
  <conditionalFormatting sqref="F1128">
    <cfRule type="expression" dxfId="322" priority="397">
      <formula>$C$1184="b"</formula>
    </cfRule>
  </conditionalFormatting>
  <conditionalFormatting sqref="F1188:F1189">
    <cfRule type="expression" dxfId="321" priority="390">
      <formula>$C$1205="b"</formula>
    </cfRule>
  </conditionalFormatting>
  <conditionalFormatting sqref="F1209">
    <cfRule type="expression" dxfId="320" priority="327">
      <formula>$C$1237="b"</formula>
    </cfRule>
  </conditionalFormatting>
  <conditionalFormatting sqref="F1241:F1242">
    <cfRule type="expression" dxfId="319" priority="320">
      <formula>$C$1260="b"</formula>
    </cfRule>
  </conditionalFormatting>
  <conditionalFormatting sqref="F1264">
    <cfRule type="expression" dxfId="318" priority="313">
      <formula>$C$1296="b"</formula>
    </cfRule>
  </conditionalFormatting>
  <conditionalFormatting sqref="F1300:F1301">
    <cfRule type="expression" dxfId="317" priority="306">
      <formula>$C$1319="b"</formula>
    </cfRule>
  </conditionalFormatting>
  <conditionalFormatting sqref="F1323">
    <cfRule type="expression" dxfId="316" priority="299">
      <formula>$C$1349="b"</formula>
    </cfRule>
  </conditionalFormatting>
  <conditionalFormatting sqref="F1353:F1354">
    <cfRule type="expression" dxfId="315" priority="292">
      <formula>$C$1371="b"</formula>
    </cfRule>
  </conditionalFormatting>
  <conditionalFormatting sqref="F1375">
    <cfRule type="expression" dxfId="314" priority="111">
      <formula>$C$1403="b"</formula>
    </cfRule>
  </conditionalFormatting>
  <conditionalFormatting sqref="F1407:F1408">
    <cfRule type="expression" dxfId="313" priority="104">
      <formula>$C$1425="b"</formula>
    </cfRule>
  </conditionalFormatting>
  <conditionalFormatting sqref="F1429">
    <cfRule type="expression" dxfId="312" priority="285">
      <formula>$C$1455="b"</formula>
    </cfRule>
  </conditionalFormatting>
  <conditionalFormatting sqref="F1459:F1460">
    <cfRule type="expression" dxfId="311" priority="278">
      <formula>$C$1477="b"</formula>
    </cfRule>
  </conditionalFormatting>
  <conditionalFormatting sqref="F1481">
    <cfRule type="expression" dxfId="310" priority="67">
      <formula>$C$1507="b"</formula>
    </cfRule>
  </conditionalFormatting>
  <conditionalFormatting sqref="F1511:F1512">
    <cfRule type="expression" dxfId="309" priority="60">
      <formula>$C$1529="b"</formula>
    </cfRule>
  </conditionalFormatting>
  <conditionalFormatting sqref="F1533">
    <cfRule type="expression" dxfId="308" priority="265">
      <formula>$C$1625="b"</formula>
    </cfRule>
  </conditionalFormatting>
  <conditionalFormatting sqref="F1599">
    <cfRule type="expression" dxfId="307" priority="257">
      <formula>$C$1625="b"</formula>
    </cfRule>
  </conditionalFormatting>
  <conditionalFormatting sqref="F1629:F1630">
    <cfRule type="expression" dxfId="306" priority="271">
      <formula>$C$1645="b"</formula>
    </cfRule>
  </conditionalFormatting>
  <conditionalFormatting sqref="F1649">
    <cfRule type="expression" dxfId="305" priority="28">
      <formula>$C$1683="b"</formula>
    </cfRule>
  </conditionalFormatting>
  <conditionalFormatting sqref="F1687:F1688">
    <cfRule type="expression" dxfId="304" priority="91">
      <formula>$C$1700="b"</formula>
    </cfRule>
  </conditionalFormatting>
  <conditionalFormatting sqref="F1704:F1705">
    <cfRule type="expression" dxfId="303" priority="247">
      <formula>$C$1733="b"</formula>
    </cfRule>
  </conditionalFormatting>
  <conditionalFormatting sqref="F1737:F1738">
    <cfRule type="expression" dxfId="302" priority="240">
      <formula>$C$1759="b"</formula>
    </cfRule>
  </conditionalFormatting>
  <conditionalFormatting sqref="F1763">
    <cfRule type="expression" dxfId="301" priority="233">
      <formula>$C$1792="b"</formula>
    </cfRule>
  </conditionalFormatting>
  <conditionalFormatting sqref="F1796:F1797">
    <cfRule type="expression" dxfId="300" priority="226">
      <formula>$C$1814="b"</formula>
    </cfRule>
  </conditionalFormatting>
  <conditionalFormatting sqref="F1818">
    <cfRule type="expression" dxfId="299" priority="219">
      <formula>$C$1855="b"</formula>
    </cfRule>
  </conditionalFormatting>
  <conditionalFormatting sqref="F1859:F1860">
    <cfRule type="expression" dxfId="298" priority="205">
      <formula>$C$1876="b"</formula>
    </cfRule>
  </conditionalFormatting>
  <conditionalFormatting sqref="F1880">
    <cfRule type="expression" dxfId="297" priority="199">
      <formula>$C$1904="b"</formula>
    </cfRule>
  </conditionalFormatting>
  <conditionalFormatting sqref="F1908:F1909">
    <cfRule type="expression" dxfId="296" priority="192">
      <formula>$C$1926="b"</formula>
    </cfRule>
  </conditionalFormatting>
  <conditionalFormatting sqref="F1930:F1931">
    <cfRule type="expression" dxfId="295" priority="369">
      <formula>$C$1965="b"</formula>
    </cfRule>
  </conditionalFormatting>
  <conditionalFormatting sqref="F1969:F1970">
    <cfRule type="expression" dxfId="294" priority="362">
      <formula>$C$1987="b"</formula>
    </cfRule>
  </conditionalFormatting>
  <conditionalFormatting sqref="F1991:F1992">
    <cfRule type="expression" dxfId="293" priority="355">
      <formula>$C$2019="b"</formula>
    </cfRule>
  </conditionalFormatting>
  <conditionalFormatting sqref="F2023:F2024">
    <cfRule type="expression" dxfId="292" priority="348">
      <formula>$C$2043="b"</formula>
    </cfRule>
  </conditionalFormatting>
  <conditionalFormatting sqref="F2047:F2048">
    <cfRule type="expression" dxfId="291" priority="341">
      <formula>$C$2075="b"</formula>
    </cfRule>
  </conditionalFormatting>
  <conditionalFormatting sqref="F2079:F2080">
    <cfRule type="expression" dxfId="290" priority="334">
      <formula>$C$2099="b"</formula>
    </cfRule>
  </conditionalFormatting>
  <conditionalFormatting sqref="G4">
    <cfRule type="expression" dxfId="289" priority="184">
      <formula>$C$29="b'"</formula>
    </cfRule>
  </conditionalFormatting>
  <conditionalFormatting sqref="G33:G34">
    <cfRule type="expression" dxfId="288" priority="177">
      <formula>$C$44="b'"</formula>
    </cfRule>
  </conditionalFormatting>
  <conditionalFormatting sqref="G49">
    <cfRule type="expression" dxfId="287" priority="627">
      <formula>$C$76="b'"</formula>
    </cfRule>
  </conditionalFormatting>
  <conditionalFormatting sqref="G80:G81">
    <cfRule type="expression" dxfId="286" priority="619">
      <formula>$C$97="b'"</formula>
    </cfRule>
  </conditionalFormatting>
  <conditionalFormatting sqref="G101">
    <cfRule type="expression" dxfId="285" priority="584">
      <formula>$C$131="b'"</formula>
    </cfRule>
  </conditionalFormatting>
  <conditionalFormatting sqref="G135:G136">
    <cfRule type="expression" dxfId="284" priority="592">
      <formula>$C$151="b'"</formula>
    </cfRule>
  </conditionalFormatting>
  <conditionalFormatting sqref="G177">
    <cfRule type="expression" dxfId="283" priority="570">
      <formula>$C$205="b'"</formula>
    </cfRule>
  </conditionalFormatting>
  <conditionalFormatting sqref="G209:G210">
    <cfRule type="expression" dxfId="282" priority="563">
      <formula>$C$226="b'"</formula>
    </cfRule>
  </conditionalFormatting>
  <conditionalFormatting sqref="G230">
    <cfRule type="expression" dxfId="281" priority="556">
      <formula>$C$265="b'"</formula>
    </cfRule>
  </conditionalFormatting>
  <conditionalFormatting sqref="G269:G270">
    <cfRule type="expression" dxfId="280" priority="549">
      <formula>$C$284="b'"</formula>
    </cfRule>
  </conditionalFormatting>
  <conditionalFormatting sqref="G288">
    <cfRule type="expression" dxfId="279" priority="170">
      <formula>$C$323="b'"</formula>
    </cfRule>
  </conditionalFormatting>
  <conditionalFormatting sqref="G327:G328">
    <cfRule type="expression" dxfId="278" priority="163">
      <formula>$C$345="b'"</formula>
    </cfRule>
  </conditionalFormatting>
  <conditionalFormatting sqref="G349">
    <cfRule type="expression" dxfId="277" priority="542">
      <formula>$C$419="b'"</formula>
    </cfRule>
  </conditionalFormatting>
  <conditionalFormatting sqref="G400">
    <cfRule type="expression" dxfId="276" priority="5">
      <formula>$C$1625="b'"</formula>
    </cfRule>
  </conditionalFormatting>
  <conditionalFormatting sqref="G423:G424">
    <cfRule type="expression" dxfId="275" priority="535">
      <formula>$C$441="b'"</formula>
    </cfRule>
  </conditionalFormatting>
  <conditionalFormatting sqref="G445">
    <cfRule type="expression" dxfId="274" priority="528">
      <formula>$C$490="b'"</formula>
    </cfRule>
  </conditionalFormatting>
  <conditionalFormatting sqref="G493:G494">
    <cfRule type="expression" dxfId="273" priority="521">
      <formula>$C$508="b'"</formula>
    </cfRule>
  </conditionalFormatting>
  <conditionalFormatting sqref="G511">
    <cfRule type="expression" dxfId="272" priority="514">
      <formula>$C$545="b'"</formula>
    </cfRule>
  </conditionalFormatting>
  <conditionalFormatting sqref="G549:G550">
    <cfRule type="expression" dxfId="271" priority="507">
      <formula>$C$566="b'"</formula>
    </cfRule>
  </conditionalFormatting>
  <conditionalFormatting sqref="G570">
    <cfRule type="expression" dxfId="270" priority="500">
      <formula>$C$593="b'"</formula>
    </cfRule>
  </conditionalFormatting>
  <conditionalFormatting sqref="G597:G598">
    <cfRule type="expression" dxfId="269" priority="493">
      <formula>$C$614="b'"</formula>
    </cfRule>
  </conditionalFormatting>
  <conditionalFormatting sqref="G618">
    <cfRule type="expression" dxfId="268" priority="486">
      <formula>$C$649="b'"</formula>
    </cfRule>
  </conditionalFormatting>
  <conditionalFormatting sqref="G653:G654">
    <cfRule type="expression" dxfId="267" priority="479">
      <formula>$C$670="b'"</formula>
    </cfRule>
  </conditionalFormatting>
  <conditionalFormatting sqref="G674">
    <cfRule type="expression" dxfId="266" priority="472">
      <formula>$C$697="b'"</formula>
    </cfRule>
  </conditionalFormatting>
  <conditionalFormatting sqref="G701:G702">
    <cfRule type="expression" dxfId="265" priority="465">
      <formula>$C$718="b'"</formula>
    </cfRule>
  </conditionalFormatting>
  <conditionalFormatting sqref="G722">
    <cfRule type="expression" dxfId="264" priority="458">
      <formula>$C$746="b'"</formula>
    </cfRule>
  </conditionalFormatting>
  <conditionalFormatting sqref="G750:G751">
    <cfRule type="expression" dxfId="263" priority="451">
      <formula>$C$767="b'"</formula>
    </cfRule>
  </conditionalFormatting>
  <conditionalFormatting sqref="G771">
    <cfRule type="expression" dxfId="262" priority="83">
      <formula>$C$805="b'"</formula>
    </cfRule>
  </conditionalFormatting>
  <conditionalFormatting sqref="G809:G810">
    <cfRule type="expression" dxfId="261" priority="76">
      <formula>$C$826="b'"</formula>
    </cfRule>
  </conditionalFormatting>
  <conditionalFormatting sqref="G830">
    <cfRule type="expression" dxfId="260" priority="444">
      <formula>$C$858="b'"</formula>
    </cfRule>
  </conditionalFormatting>
  <conditionalFormatting sqref="G862:G863">
    <cfRule type="expression" dxfId="259" priority="430">
      <formula>$C$879="b'"</formula>
    </cfRule>
  </conditionalFormatting>
  <conditionalFormatting sqref="G883">
    <cfRule type="expression" dxfId="258" priority="140">
      <formula>$C$908="b'"</formula>
    </cfRule>
  </conditionalFormatting>
  <conditionalFormatting sqref="G912:G913">
    <cfRule type="expression" dxfId="257" priority="132">
      <formula>$C$929="b'"</formula>
    </cfRule>
  </conditionalFormatting>
  <conditionalFormatting sqref="G933">
    <cfRule type="expression" dxfId="256" priority="155">
      <formula>$C$961="b'"</formula>
    </cfRule>
  </conditionalFormatting>
  <conditionalFormatting sqref="G965:G966">
    <cfRule type="expression" dxfId="255" priority="147">
      <formula>$C$982="b'"</formula>
    </cfRule>
  </conditionalFormatting>
  <conditionalFormatting sqref="G986">
    <cfRule type="expression" dxfId="254" priority="424">
      <formula>$C$1009="b'"</formula>
    </cfRule>
  </conditionalFormatting>
  <conditionalFormatting sqref="G1013:G1014">
    <cfRule type="expression" dxfId="253" priority="417">
      <formula>$C$1030="b'"</formula>
    </cfRule>
  </conditionalFormatting>
  <conditionalFormatting sqref="G1034">
    <cfRule type="expression" dxfId="252" priority="410">
      <formula>$C$1056="b'"</formula>
    </cfRule>
  </conditionalFormatting>
  <conditionalFormatting sqref="G1060:G1061">
    <cfRule type="expression" dxfId="251" priority="403">
      <formula>$C$1077="b'"</formula>
    </cfRule>
  </conditionalFormatting>
  <conditionalFormatting sqref="G1081">
    <cfRule type="expression" dxfId="250" priority="125">
      <formula>$C$1103="b'"</formula>
    </cfRule>
  </conditionalFormatting>
  <conditionalFormatting sqref="G1107:G1108">
    <cfRule type="expression" dxfId="249" priority="118">
      <formula>$C$1124="b'"</formula>
    </cfRule>
  </conditionalFormatting>
  <conditionalFormatting sqref="G1128">
    <cfRule type="expression" dxfId="248" priority="396">
      <formula>$C$1184="b'"</formula>
    </cfRule>
  </conditionalFormatting>
  <conditionalFormatting sqref="G1188:G1189">
    <cfRule type="expression" dxfId="247" priority="389">
      <formula>$C$1205="b'"</formula>
    </cfRule>
  </conditionalFormatting>
  <conditionalFormatting sqref="G1209">
    <cfRule type="expression" dxfId="246" priority="326">
      <formula>$C$1237="b'"</formula>
    </cfRule>
  </conditionalFormatting>
  <conditionalFormatting sqref="G1241:G1242">
    <cfRule type="expression" dxfId="245" priority="319">
      <formula>$C$1260="b'"</formula>
    </cfRule>
  </conditionalFormatting>
  <conditionalFormatting sqref="G1264">
    <cfRule type="expression" dxfId="244" priority="312">
      <formula>$C$1296="b'"</formula>
    </cfRule>
  </conditionalFormatting>
  <conditionalFormatting sqref="G1300:G1301">
    <cfRule type="expression" dxfId="243" priority="305">
      <formula>$C$1319="b'"</formula>
    </cfRule>
  </conditionalFormatting>
  <conditionalFormatting sqref="G1323">
    <cfRule type="expression" dxfId="242" priority="298">
      <formula>$C$1349="b'"</formula>
    </cfRule>
  </conditionalFormatting>
  <conditionalFormatting sqref="G1353:G1354">
    <cfRule type="expression" dxfId="241" priority="291">
      <formula>$C$1371="b'"</formula>
    </cfRule>
  </conditionalFormatting>
  <conditionalFormatting sqref="G1375">
    <cfRule type="expression" dxfId="240" priority="110">
      <formula>$C$1403="b'"</formula>
    </cfRule>
  </conditionalFormatting>
  <conditionalFormatting sqref="G1407:G1408">
    <cfRule type="expression" dxfId="239" priority="103">
      <formula>$C$1425="b'"</formula>
    </cfRule>
  </conditionalFormatting>
  <conditionalFormatting sqref="G1429">
    <cfRule type="expression" dxfId="238" priority="284">
      <formula>$C$1455="b'"</formula>
    </cfRule>
  </conditionalFormatting>
  <conditionalFormatting sqref="G1459:G1460">
    <cfRule type="expression" dxfId="237" priority="277">
      <formula>$C$1477="b'"</formula>
    </cfRule>
  </conditionalFormatting>
  <conditionalFormatting sqref="G1481">
    <cfRule type="expression" dxfId="236" priority="66">
      <formula>$C$1507="b'"</formula>
    </cfRule>
  </conditionalFormatting>
  <conditionalFormatting sqref="G1511:G1512">
    <cfRule type="expression" dxfId="235" priority="59">
      <formula>$C$1529="b'"</formula>
    </cfRule>
  </conditionalFormatting>
  <conditionalFormatting sqref="G1533">
    <cfRule type="expression" dxfId="234" priority="264">
      <formula>$C$1625="b'"</formula>
    </cfRule>
  </conditionalFormatting>
  <conditionalFormatting sqref="G1599">
    <cfRule type="expression" dxfId="233" priority="256">
      <formula>$C$1625="b'"</formula>
    </cfRule>
  </conditionalFormatting>
  <conditionalFormatting sqref="G1629:G1630">
    <cfRule type="expression" dxfId="232" priority="270">
      <formula>$C$1645="b'"</formula>
    </cfRule>
  </conditionalFormatting>
  <conditionalFormatting sqref="G1649">
    <cfRule type="expression" dxfId="231" priority="27">
      <formula>$C$1683="b'"</formula>
    </cfRule>
  </conditionalFormatting>
  <conditionalFormatting sqref="G1687:G1688">
    <cfRule type="expression" dxfId="230" priority="90">
      <formula>$C$1700="b'"</formula>
    </cfRule>
  </conditionalFormatting>
  <conditionalFormatting sqref="G1704:G1705">
    <cfRule type="expression" dxfId="229" priority="246">
      <formula>$C$1733="b'"</formula>
    </cfRule>
  </conditionalFormatting>
  <conditionalFormatting sqref="G1737:G1738">
    <cfRule type="expression" dxfId="228" priority="239">
      <formula>$C$1759="b'"</formula>
    </cfRule>
  </conditionalFormatting>
  <conditionalFormatting sqref="G1763">
    <cfRule type="expression" dxfId="227" priority="232">
      <formula>$C$1792="b'"</formula>
    </cfRule>
  </conditionalFormatting>
  <conditionalFormatting sqref="G1796:G1797">
    <cfRule type="expression" dxfId="226" priority="225">
      <formula>$C$1814="b'"</formula>
    </cfRule>
  </conditionalFormatting>
  <conditionalFormatting sqref="G1818">
    <cfRule type="expression" dxfId="225" priority="218">
      <formula>$C$1855="b'"</formula>
    </cfRule>
  </conditionalFormatting>
  <conditionalFormatting sqref="G1859:G1860">
    <cfRule type="expression" dxfId="224" priority="204">
      <formula>$C$1876="b'"</formula>
    </cfRule>
  </conditionalFormatting>
  <conditionalFormatting sqref="G1880">
    <cfRule type="expression" dxfId="223" priority="198">
      <formula>$C$1904="b'"</formula>
    </cfRule>
  </conditionalFormatting>
  <conditionalFormatting sqref="G1908:G1909">
    <cfRule type="expression" dxfId="222" priority="191">
      <formula>$C$1926="b'"</formula>
    </cfRule>
  </conditionalFormatting>
  <conditionalFormatting sqref="G1930:G1931">
    <cfRule type="expression" dxfId="221" priority="368">
      <formula>$C$1965="b'"</formula>
    </cfRule>
  </conditionalFormatting>
  <conditionalFormatting sqref="G1969:G1970">
    <cfRule type="expression" dxfId="220" priority="361">
      <formula>$C$1987="b'"</formula>
    </cfRule>
  </conditionalFormatting>
  <conditionalFormatting sqref="G1991:G1992">
    <cfRule type="expression" dxfId="219" priority="354">
      <formula>$C$2019="b'"</formula>
    </cfRule>
  </conditionalFormatting>
  <conditionalFormatting sqref="G2023:G2024">
    <cfRule type="expression" dxfId="218" priority="347">
      <formula>$C$2043="b'"</formula>
    </cfRule>
  </conditionalFormatting>
  <conditionalFormatting sqref="G2047:G2048">
    <cfRule type="expression" dxfId="217" priority="340">
      <formula>$C$2075="b'"</formula>
    </cfRule>
  </conditionalFormatting>
  <conditionalFormatting sqref="G2079:G2080">
    <cfRule type="expression" dxfId="216" priority="333">
      <formula>$C$2099="b'"</formula>
    </cfRule>
  </conditionalFormatting>
  <conditionalFormatting sqref="H4">
    <cfRule type="expression" dxfId="215" priority="183">
      <formula>$C$29="c"</formula>
    </cfRule>
  </conditionalFormatting>
  <conditionalFormatting sqref="H33:H34">
    <cfRule type="expression" dxfId="214" priority="176">
      <formula>$C$44="c"</formula>
    </cfRule>
  </conditionalFormatting>
  <conditionalFormatting sqref="H49">
    <cfRule type="expression" dxfId="213" priority="626">
      <formula>$C$76="c"</formula>
    </cfRule>
  </conditionalFormatting>
  <conditionalFormatting sqref="H80:H81">
    <cfRule type="expression" dxfId="212" priority="618">
      <formula>$C$97="c"</formula>
    </cfRule>
  </conditionalFormatting>
  <conditionalFormatting sqref="H101">
    <cfRule type="expression" dxfId="211" priority="583">
      <formula>$C$131="c"</formula>
    </cfRule>
  </conditionalFormatting>
  <conditionalFormatting sqref="H135:H136">
    <cfRule type="expression" dxfId="210" priority="591">
      <formula>$C$151="c"</formula>
    </cfRule>
  </conditionalFormatting>
  <conditionalFormatting sqref="H177">
    <cfRule type="expression" dxfId="209" priority="569">
      <formula>$C$205="c"</formula>
    </cfRule>
  </conditionalFormatting>
  <conditionalFormatting sqref="H209:H210">
    <cfRule type="expression" dxfId="208" priority="562">
      <formula>$C$226="c"</formula>
    </cfRule>
  </conditionalFormatting>
  <conditionalFormatting sqref="H230">
    <cfRule type="expression" dxfId="207" priority="555">
      <formula>$C$265="c"</formula>
    </cfRule>
  </conditionalFormatting>
  <conditionalFormatting sqref="H269:H270">
    <cfRule type="expression" dxfId="206" priority="548">
      <formula>$C$284="c"</formula>
    </cfRule>
  </conditionalFormatting>
  <conditionalFormatting sqref="H288">
    <cfRule type="expression" dxfId="205" priority="169">
      <formula>$C$323="c"</formula>
    </cfRule>
  </conditionalFormatting>
  <conditionalFormatting sqref="H327:H328">
    <cfRule type="expression" dxfId="204" priority="162">
      <formula>$C$345="c"</formula>
    </cfRule>
  </conditionalFormatting>
  <conditionalFormatting sqref="H349">
    <cfRule type="expression" dxfId="203" priority="541">
      <formula>$C$419="c"</formula>
    </cfRule>
  </conditionalFormatting>
  <conditionalFormatting sqref="H400">
    <cfRule type="expression" dxfId="202" priority="4">
      <formula>$C$1625="c"</formula>
    </cfRule>
  </conditionalFormatting>
  <conditionalFormatting sqref="H423:H424">
    <cfRule type="expression" dxfId="201" priority="534">
      <formula>$C$441="c"</formula>
    </cfRule>
  </conditionalFormatting>
  <conditionalFormatting sqref="H445">
    <cfRule type="expression" dxfId="200" priority="527">
      <formula>$C$490="c"</formula>
    </cfRule>
  </conditionalFormatting>
  <conditionalFormatting sqref="H493:H494">
    <cfRule type="expression" dxfId="199" priority="520">
      <formula>$C$508="c"</formula>
    </cfRule>
  </conditionalFormatting>
  <conditionalFormatting sqref="H511">
    <cfRule type="expression" dxfId="198" priority="513">
      <formula>$C$545="c"</formula>
    </cfRule>
  </conditionalFormatting>
  <conditionalFormatting sqref="H549:H550">
    <cfRule type="expression" dxfId="197" priority="506">
      <formula>$C$566="c"</formula>
    </cfRule>
  </conditionalFormatting>
  <conditionalFormatting sqref="H570">
    <cfRule type="expression" dxfId="196" priority="499">
      <formula>$C$593="c"</formula>
    </cfRule>
  </conditionalFormatting>
  <conditionalFormatting sqref="H597:H598">
    <cfRule type="expression" dxfId="195" priority="492">
      <formula>$C$614="c"</formula>
    </cfRule>
  </conditionalFormatting>
  <conditionalFormatting sqref="H618">
    <cfRule type="expression" dxfId="194" priority="485">
      <formula>$C$649="c"</formula>
    </cfRule>
  </conditionalFormatting>
  <conditionalFormatting sqref="H653:H654">
    <cfRule type="expression" dxfId="193" priority="478">
      <formula>$C$670="c"</formula>
    </cfRule>
  </conditionalFormatting>
  <conditionalFormatting sqref="H674">
    <cfRule type="expression" dxfId="192" priority="471">
      <formula>$C$697="c"</formula>
    </cfRule>
  </conditionalFormatting>
  <conditionalFormatting sqref="H701:H702">
    <cfRule type="expression" dxfId="191" priority="464">
      <formula>$C$718="c"</formula>
    </cfRule>
  </conditionalFormatting>
  <conditionalFormatting sqref="H722">
    <cfRule type="expression" dxfId="190" priority="457">
      <formula>$C$746="c"</formula>
    </cfRule>
  </conditionalFormatting>
  <conditionalFormatting sqref="H750:H751">
    <cfRule type="expression" dxfId="189" priority="450">
      <formula>$C$767="c"</formula>
    </cfRule>
  </conditionalFormatting>
  <conditionalFormatting sqref="H771">
    <cfRule type="expression" dxfId="188" priority="82">
      <formula>$C$805="c"</formula>
    </cfRule>
  </conditionalFormatting>
  <conditionalFormatting sqref="H809:H810">
    <cfRule type="expression" dxfId="187" priority="75">
      <formula>$C$826="c"</formula>
    </cfRule>
  </conditionalFormatting>
  <conditionalFormatting sqref="H830">
    <cfRule type="expression" dxfId="186" priority="443">
      <formula>$C$858="c"</formula>
    </cfRule>
  </conditionalFormatting>
  <conditionalFormatting sqref="H862:H863">
    <cfRule type="expression" dxfId="185" priority="429">
      <formula>$C$879="c"</formula>
    </cfRule>
  </conditionalFormatting>
  <conditionalFormatting sqref="H883">
    <cfRule type="expression" dxfId="184" priority="139">
      <formula>$C$908="c"</formula>
    </cfRule>
  </conditionalFormatting>
  <conditionalFormatting sqref="H912:H913">
    <cfRule type="expression" dxfId="183" priority="131">
      <formula>$C$929="c"</formula>
    </cfRule>
  </conditionalFormatting>
  <conditionalFormatting sqref="H933">
    <cfRule type="expression" dxfId="182" priority="154">
      <formula>$C$961="c"</formula>
    </cfRule>
  </conditionalFormatting>
  <conditionalFormatting sqref="H965:H966">
    <cfRule type="expression" dxfId="181" priority="146">
      <formula>$C$982="c"</formula>
    </cfRule>
  </conditionalFormatting>
  <conditionalFormatting sqref="H986">
    <cfRule type="expression" dxfId="180" priority="423">
      <formula>$C$1009="c"</formula>
    </cfRule>
  </conditionalFormatting>
  <conditionalFormatting sqref="H1013:H1014">
    <cfRule type="expression" dxfId="179" priority="416">
      <formula>$C$1030="c"</formula>
    </cfRule>
  </conditionalFormatting>
  <conditionalFormatting sqref="H1034">
    <cfRule type="expression" dxfId="178" priority="409">
      <formula>$C$1056="c"</formula>
    </cfRule>
  </conditionalFormatting>
  <conditionalFormatting sqref="H1060:H1061">
    <cfRule type="expression" dxfId="177" priority="402">
      <formula>$C$1077="c"</formula>
    </cfRule>
  </conditionalFormatting>
  <conditionalFormatting sqref="H1081">
    <cfRule type="expression" dxfId="176" priority="124">
      <formula>$C$1103="c"</formula>
    </cfRule>
  </conditionalFormatting>
  <conditionalFormatting sqref="H1107:H1108">
    <cfRule type="expression" dxfId="175" priority="117">
      <formula>$C$1124="c"</formula>
    </cfRule>
  </conditionalFormatting>
  <conditionalFormatting sqref="H1128">
    <cfRule type="expression" dxfId="174" priority="395">
      <formula>$C$1184="c"</formula>
    </cfRule>
  </conditionalFormatting>
  <conditionalFormatting sqref="H1188:H1189">
    <cfRule type="expression" dxfId="173" priority="388">
      <formula>$C$1205="c"</formula>
    </cfRule>
  </conditionalFormatting>
  <conditionalFormatting sqref="H1209">
    <cfRule type="expression" dxfId="172" priority="325">
      <formula>$C$1237="c"</formula>
    </cfRule>
  </conditionalFormatting>
  <conditionalFormatting sqref="H1241:H1242">
    <cfRule type="expression" dxfId="171" priority="318">
      <formula>$C$1260="c"</formula>
    </cfRule>
  </conditionalFormatting>
  <conditionalFormatting sqref="H1264">
    <cfRule type="expression" dxfId="170" priority="311">
      <formula>$C$1296="c"</formula>
    </cfRule>
  </conditionalFormatting>
  <conditionalFormatting sqref="H1300:H1301">
    <cfRule type="expression" dxfId="169" priority="304">
      <formula>$C$1319="c"</formula>
    </cfRule>
  </conditionalFormatting>
  <conditionalFormatting sqref="H1323">
    <cfRule type="expression" dxfId="168" priority="297">
      <formula>$C$1349="c"</formula>
    </cfRule>
  </conditionalFormatting>
  <conditionalFormatting sqref="H1353:H1354">
    <cfRule type="expression" dxfId="167" priority="290">
      <formula>$C$1371="c"</formula>
    </cfRule>
  </conditionalFormatting>
  <conditionalFormatting sqref="H1375">
    <cfRule type="expression" dxfId="166" priority="109">
      <formula>$C$1403="c"</formula>
    </cfRule>
  </conditionalFormatting>
  <conditionalFormatting sqref="H1407:H1408">
    <cfRule type="expression" dxfId="165" priority="102">
      <formula>$C$1425="c"</formula>
    </cfRule>
  </conditionalFormatting>
  <conditionalFormatting sqref="H1429">
    <cfRule type="expression" dxfId="164" priority="283">
      <formula>$C$1455="c"</formula>
    </cfRule>
  </conditionalFormatting>
  <conditionalFormatting sqref="H1459:H1460">
    <cfRule type="expression" dxfId="163" priority="276">
      <formula>$C$1477="c"</formula>
    </cfRule>
  </conditionalFormatting>
  <conditionalFormatting sqref="H1481">
    <cfRule type="expression" dxfId="162" priority="65">
      <formula>$C$1507="c"</formula>
    </cfRule>
  </conditionalFormatting>
  <conditionalFormatting sqref="H1511:H1512">
    <cfRule type="expression" dxfId="161" priority="58">
      <formula>$C$1529="c"</formula>
    </cfRule>
  </conditionalFormatting>
  <conditionalFormatting sqref="H1533">
    <cfRule type="expression" dxfId="160" priority="263">
      <formula>$C$1625="c"</formula>
    </cfRule>
  </conditionalFormatting>
  <conditionalFormatting sqref="H1599">
    <cfRule type="expression" dxfId="159" priority="255">
      <formula>$C$1625="c"</formula>
    </cfRule>
  </conditionalFormatting>
  <conditionalFormatting sqref="H1629:H1630">
    <cfRule type="expression" dxfId="158" priority="269">
      <formula>$C$1645="c"</formula>
    </cfRule>
  </conditionalFormatting>
  <conditionalFormatting sqref="H1649">
    <cfRule type="expression" dxfId="157" priority="26">
      <formula>$C$1683="c"</formula>
    </cfRule>
  </conditionalFormatting>
  <conditionalFormatting sqref="H1687:H1688">
    <cfRule type="expression" dxfId="156" priority="89">
      <formula>$C$1700="c"</formula>
    </cfRule>
  </conditionalFormatting>
  <conditionalFormatting sqref="H1704:H1705">
    <cfRule type="expression" dxfId="155" priority="245">
      <formula>$C$1733="c"</formula>
    </cfRule>
  </conditionalFormatting>
  <conditionalFormatting sqref="H1737:H1738">
    <cfRule type="expression" dxfId="154" priority="238">
      <formula>$C$1759="c"</formula>
    </cfRule>
  </conditionalFormatting>
  <conditionalFormatting sqref="H1763">
    <cfRule type="expression" dxfId="153" priority="231">
      <formula>$C$1792="c"</formula>
    </cfRule>
  </conditionalFormatting>
  <conditionalFormatting sqref="H1796:H1797">
    <cfRule type="expression" dxfId="152" priority="224">
      <formula>$C$1814="c"</formula>
    </cfRule>
  </conditionalFormatting>
  <conditionalFormatting sqref="H1818">
    <cfRule type="expression" dxfId="151" priority="217">
      <formula>$C$1855="c"</formula>
    </cfRule>
  </conditionalFormatting>
  <conditionalFormatting sqref="H1859:H1860">
    <cfRule type="expression" dxfId="150" priority="203">
      <formula>$C$1876="c"</formula>
    </cfRule>
  </conditionalFormatting>
  <conditionalFormatting sqref="H1880">
    <cfRule type="expression" dxfId="149" priority="197">
      <formula>$C$1904="c"</formula>
    </cfRule>
  </conditionalFormatting>
  <conditionalFormatting sqref="H1908:H1909">
    <cfRule type="expression" dxfId="148" priority="190">
      <formula>$C$1926="c"</formula>
    </cfRule>
  </conditionalFormatting>
  <conditionalFormatting sqref="H1930:H1931">
    <cfRule type="expression" dxfId="147" priority="367">
      <formula>$C$1965="c"</formula>
    </cfRule>
  </conditionalFormatting>
  <conditionalFormatting sqref="H1969:H1970">
    <cfRule type="expression" dxfId="146" priority="360">
      <formula>$C$1987="c"</formula>
    </cfRule>
  </conditionalFormatting>
  <conditionalFormatting sqref="H1991:H1992">
    <cfRule type="expression" dxfId="145" priority="353">
      <formula>$C$2019="c"</formula>
    </cfRule>
  </conditionalFormatting>
  <conditionalFormatting sqref="H2023:H2024">
    <cfRule type="expression" dxfId="144" priority="346">
      <formula>$C$2043="c"</formula>
    </cfRule>
  </conditionalFormatting>
  <conditionalFormatting sqref="H2047:H2048">
    <cfRule type="expression" dxfId="143" priority="339">
      <formula>$C$2075="c"</formula>
    </cfRule>
  </conditionalFormatting>
  <conditionalFormatting sqref="H2079:H2080">
    <cfRule type="expression" dxfId="142" priority="332">
      <formula>$C$2099="c"</formula>
    </cfRule>
  </conditionalFormatting>
  <conditionalFormatting sqref="I33:I34">
    <cfRule type="expression" dxfId="141" priority="175">
      <formula>$C$44="d"</formula>
    </cfRule>
  </conditionalFormatting>
  <conditionalFormatting sqref="I80">
    <cfRule type="expression" dxfId="140" priority="604">
      <formula>$C$97="d"</formula>
    </cfRule>
  </conditionalFormatting>
  <conditionalFormatting sqref="I81">
    <cfRule type="expression" dxfId="139" priority="55">
      <formula>$C$44="d"</formula>
    </cfRule>
  </conditionalFormatting>
  <conditionalFormatting sqref="I135">
    <cfRule type="expression" dxfId="138" priority="589">
      <formula>$C$151="d"</formula>
    </cfRule>
  </conditionalFormatting>
  <conditionalFormatting sqref="I136">
    <cfRule type="expression" dxfId="137" priority="54">
      <formula>$C$44="d"</formula>
    </cfRule>
  </conditionalFormatting>
  <conditionalFormatting sqref="I209">
    <cfRule type="expression" dxfId="136" priority="561">
      <formula>$C$226="d"</formula>
    </cfRule>
  </conditionalFormatting>
  <conditionalFormatting sqref="I210">
    <cfRule type="expression" dxfId="135" priority="53">
      <formula>$C$44="d"</formula>
    </cfRule>
  </conditionalFormatting>
  <conditionalFormatting sqref="I269">
    <cfRule type="expression" dxfId="134" priority="547">
      <formula>$C$284="d"</formula>
    </cfRule>
  </conditionalFormatting>
  <conditionalFormatting sqref="I270">
    <cfRule type="expression" dxfId="133" priority="52">
      <formula>$C$44="d"</formula>
    </cfRule>
  </conditionalFormatting>
  <conditionalFormatting sqref="I327">
    <cfRule type="expression" dxfId="132" priority="161">
      <formula>$C$345="d"</formula>
    </cfRule>
  </conditionalFormatting>
  <conditionalFormatting sqref="I328">
    <cfRule type="expression" dxfId="131" priority="51">
      <formula>$C$44="d"</formula>
    </cfRule>
  </conditionalFormatting>
  <conditionalFormatting sqref="I400">
    <cfRule type="expression" dxfId="130" priority="2">
      <formula>$C$1625="d"</formula>
    </cfRule>
  </conditionalFormatting>
  <conditionalFormatting sqref="I493">
    <cfRule type="expression" dxfId="129" priority="519">
      <formula>$C$508="d"</formula>
    </cfRule>
  </conditionalFormatting>
  <conditionalFormatting sqref="I494">
    <cfRule type="expression" dxfId="128" priority="49">
      <formula>$C$44="d"</formula>
    </cfRule>
  </conditionalFormatting>
  <conditionalFormatting sqref="I549">
    <cfRule type="expression" dxfId="127" priority="505">
      <formula>$C$566="d"</formula>
    </cfRule>
  </conditionalFormatting>
  <conditionalFormatting sqref="I550">
    <cfRule type="expression" dxfId="126" priority="48">
      <formula>$C$44="d"</formula>
    </cfRule>
  </conditionalFormatting>
  <conditionalFormatting sqref="I597">
    <cfRule type="expression" dxfId="125" priority="491">
      <formula>$C$614="d"</formula>
    </cfRule>
  </conditionalFormatting>
  <conditionalFormatting sqref="I598">
    <cfRule type="expression" dxfId="124" priority="47">
      <formula>$C$44="d"</formula>
    </cfRule>
  </conditionalFormatting>
  <conditionalFormatting sqref="I653">
    <cfRule type="expression" dxfId="123" priority="477">
      <formula>$C$670="d"</formula>
    </cfRule>
  </conditionalFormatting>
  <conditionalFormatting sqref="I654">
    <cfRule type="expression" dxfId="122" priority="46">
      <formula>$C$44="d"</formula>
    </cfRule>
  </conditionalFormatting>
  <conditionalFormatting sqref="I701">
    <cfRule type="expression" dxfId="121" priority="463">
      <formula>$C$718="d"</formula>
    </cfRule>
  </conditionalFormatting>
  <conditionalFormatting sqref="I702">
    <cfRule type="expression" dxfId="120" priority="45">
      <formula>$C$44="d"</formula>
    </cfRule>
  </conditionalFormatting>
  <conditionalFormatting sqref="I750">
    <cfRule type="expression" dxfId="119" priority="449">
      <formula>$C$767="d"</formula>
    </cfRule>
  </conditionalFormatting>
  <conditionalFormatting sqref="I751">
    <cfRule type="expression" dxfId="118" priority="44">
      <formula>$C$44="d"</formula>
    </cfRule>
  </conditionalFormatting>
  <conditionalFormatting sqref="I809">
    <cfRule type="expression" dxfId="117" priority="74">
      <formula>$C$826="d"</formula>
    </cfRule>
  </conditionalFormatting>
  <conditionalFormatting sqref="I810">
    <cfRule type="expression" dxfId="116" priority="43">
      <formula>$C$44="d"</formula>
    </cfRule>
  </conditionalFormatting>
  <conditionalFormatting sqref="I862">
    <cfRule type="expression" dxfId="115" priority="428">
      <formula>$C$879="d"</formula>
    </cfRule>
  </conditionalFormatting>
  <conditionalFormatting sqref="I863">
    <cfRule type="expression" dxfId="114" priority="42">
      <formula>$C$44="d"</formula>
    </cfRule>
  </conditionalFormatting>
  <conditionalFormatting sqref="I912">
    <cfRule type="expression" dxfId="113" priority="130">
      <formula>$C$929="d"</formula>
    </cfRule>
  </conditionalFormatting>
  <conditionalFormatting sqref="I913">
    <cfRule type="expression" dxfId="112" priority="41">
      <formula>$C$44="d"</formula>
    </cfRule>
  </conditionalFormatting>
  <conditionalFormatting sqref="I965">
    <cfRule type="expression" dxfId="111" priority="145">
      <formula>$C$982="d"</formula>
    </cfRule>
  </conditionalFormatting>
  <conditionalFormatting sqref="I966">
    <cfRule type="expression" dxfId="110" priority="40">
      <formula>$C$44="d"</formula>
    </cfRule>
  </conditionalFormatting>
  <conditionalFormatting sqref="I1013">
    <cfRule type="expression" dxfId="109" priority="415">
      <formula>$C$1030="d"</formula>
    </cfRule>
  </conditionalFormatting>
  <conditionalFormatting sqref="I1014">
    <cfRule type="expression" dxfId="108" priority="39">
      <formula>$C$44="d"</formula>
    </cfRule>
  </conditionalFormatting>
  <conditionalFormatting sqref="I1060">
    <cfRule type="expression" dxfId="107" priority="401">
      <formula>$C$1077="d"</formula>
    </cfRule>
  </conditionalFormatting>
  <conditionalFormatting sqref="I1061">
    <cfRule type="expression" dxfId="106" priority="38">
      <formula>$C$44="d"</formula>
    </cfRule>
  </conditionalFormatting>
  <conditionalFormatting sqref="I1107">
    <cfRule type="expression" dxfId="105" priority="116">
      <formula>$C$1124="d"</formula>
    </cfRule>
  </conditionalFormatting>
  <conditionalFormatting sqref="I1108">
    <cfRule type="expression" dxfId="104" priority="37">
      <formula>$C$44="d"</formula>
    </cfRule>
  </conditionalFormatting>
  <conditionalFormatting sqref="I1188">
    <cfRule type="expression" dxfId="103" priority="387">
      <formula>$C$1205="d"</formula>
    </cfRule>
  </conditionalFormatting>
  <conditionalFormatting sqref="I1189">
    <cfRule type="expression" dxfId="102" priority="36">
      <formula>$C$44="d"</formula>
    </cfRule>
  </conditionalFormatting>
  <conditionalFormatting sqref="I1241">
    <cfRule type="expression" dxfId="101" priority="317">
      <formula>$C$1260="d"</formula>
    </cfRule>
  </conditionalFormatting>
  <conditionalFormatting sqref="I1242">
    <cfRule type="expression" dxfId="100" priority="35">
      <formula>$C$44="d"</formula>
    </cfRule>
  </conditionalFormatting>
  <conditionalFormatting sqref="I1300">
    <cfRule type="expression" dxfId="99" priority="303">
      <formula>$C$1319="d"</formula>
    </cfRule>
  </conditionalFormatting>
  <conditionalFormatting sqref="I1301">
    <cfRule type="expression" dxfId="98" priority="34">
      <formula>$C$44="d"</formula>
    </cfRule>
  </conditionalFormatting>
  <conditionalFormatting sqref="I1353">
    <cfRule type="expression" dxfId="97" priority="289">
      <formula>$C$1371="d"</formula>
    </cfRule>
  </conditionalFormatting>
  <conditionalFormatting sqref="I1354">
    <cfRule type="expression" dxfId="96" priority="33">
      <formula>$C$44="d"</formula>
    </cfRule>
  </conditionalFormatting>
  <conditionalFormatting sqref="I1407">
    <cfRule type="expression" dxfId="95" priority="101">
      <formula>$C$1425="d"</formula>
    </cfRule>
  </conditionalFormatting>
  <conditionalFormatting sqref="I1408">
    <cfRule type="expression" dxfId="94" priority="32">
      <formula>$C$44="d"</formula>
    </cfRule>
  </conditionalFormatting>
  <conditionalFormatting sqref="I1459">
    <cfRule type="expression" dxfId="93" priority="275">
      <formula>$C$1477="d"</formula>
    </cfRule>
  </conditionalFormatting>
  <conditionalFormatting sqref="I1460">
    <cfRule type="expression" dxfId="92" priority="31">
      <formula>$C$44="d"</formula>
    </cfRule>
  </conditionalFormatting>
  <conditionalFormatting sqref="I1511">
    <cfRule type="expression" dxfId="91" priority="57">
      <formula>$C$1529="d"</formula>
    </cfRule>
  </conditionalFormatting>
  <conditionalFormatting sqref="I1512">
    <cfRule type="expression" dxfId="90" priority="30">
      <formula>$C$44="d"</formula>
    </cfRule>
  </conditionalFormatting>
  <conditionalFormatting sqref="I1599">
    <cfRule type="expression" dxfId="89" priority="251">
      <formula>$C$1625="d"</formula>
    </cfRule>
  </conditionalFormatting>
  <conditionalFormatting sqref="I1629:I1630">
    <cfRule type="expression" dxfId="88" priority="268">
      <formula>$C$1645="d"</formula>
    </cfRule>
  </conditionalFormatting>
  <conditionalFormatting sqref="I1687:I1688">
    <cfRule type="expression" dxfId="87" priority="88">
      <formula>$C$1700="d"</formula>
    </cfRule>
  </conditionalFormatting>
  <conditionalFormatting sqref="I1737:I1738">
    <cfRule type="expression" dxfId="86" priority="237">
      <formula>$C$1759="d"</formula>
    </cfRule>
  </conditionalFormatting>
  <conditionalFormatting sqref="I1796:I1797">
    <cfRule type="expression" dxfId="85" priority="223">
      <formula>$C$1814="d"</formula>
    </cfRule>
  </conditionalFormatting>
  <conditionalFormatting sqref="I1859:I1860">
    <cfRule type="expression" dxfId="84" priority="202">
      <formula>$C$1876="d"</formula>
    </cfRule>
  </conditionalFormatting>
  <conditionalFormatting sqref="I1908:I1909">
    <cfRule type="expression" dxfId="83" priority="189">
      <formula>$C$1926="d"</formula>
    </cfRule>
  </conditionalFormatting>
  <conditionalFormatting sqref="I1969:I1970">
    <cfRule type="expression" dxfId="82" priority="359">
      <formula>$C$1987="d"</formula>
    </cfRule>
  </conditionalFormatting>
  <conditionalFormatting sqref="I2023:I2024">
    <cfRule type="expression" dxfId="81" priority="345">
      <formula>$C$2043="d"</formula>
    </cfRule>
  </conditionalFormatting>
  <conditionalFormatting sqref="I2079:I2080">
    <cfRule type="expression" dxfId="80" priority="331">
      <formula>$C$2099="d"</formula>
    </cfRule>
  </conditionalFormatting>
  <conditionalFormatting sqref="I423:J424">
    <cfRule type="expression" dxfId="79" priority="50">
      <formula>$C$441="d"</formula>
    </cfRule>
  </conditionalFormatting>
  <conditionalFormatting sqref="J4">
    <cfRule type="expression" dxfId="78" priority="182">
      <formula>$C$29="d"</formula>
    </cfRule>
  </conditionalFormatting>
  <conditionalFormatting sqref="J49">
    <cfRule type="expression" dxfId="77" priority="625">
      <formula>$C$76="d"</formula>
    </cfRule>
  </conditionalFormatting>
  <conditionalFormatting sqref="J101">
    <cfRule type="expression" dxfId="76" priority="582">
      <formula>$C$131="d"</formula>
    </cfRule>
  </conditionalFormatting>
  <conditionalFormatting sqref="J177">
    <cfRule type="expression" dxfId="75" priority="568">
      <formula>$C$205="d"</formula>
    </cfRule>
  </conditionalFormatting>
  <conditionalFormatting sqref="J230">
    <cfRule type="expression" dxfId="74" priority="554">
      <formula>$C$265="d"</formula>
    </cfRule>
  </conditionalFormatting>
  <conditionalFormatting sqref="J288">
    <cfRule type="expression" dxfId="73" priority="168">
      <formula>$C$323="d"</formula>
    </cfRule>
  </conditionalFormatting>
  <conditionalFormatting sqref="J349">
    <cfRule type="expression" dxfId="72" priority="540">
      <formula>$C$419="d"</formula>
    </cfRule>
  </conditionalFormatting>
  <conditionalFormatting sqref="J445">
    <cfRule type="expression" dxfId="71" priority="526">
      <formula>$C$490="d"</formula>
    </cfRule>
  </conditionalFormatting>
  <conditionalFormatting sqref="J511">
    <cfRule type="expression" dxfId="70" priority="512">
      <formula>$C$545="d"</formula>
    </cfRule>
  </conditionalFormatting>
  <conditionalFormatting sqref="J570">
    <cfRule type="expression" dxfId="69" priority="498">
      <formula>$C$593="d"</formula>
    </cfRule>
  </conditionalFormatting>
  <conditionalFormatting sqref="J618">
    <cfRule type="expression" dxfId="68" priority="484">
      <formula>$C$649="d"</formula>
    </cfRule>
  </conditionalFormatting>
  <conditionalFormatting sqref="J674">
    <cfRule type="expression" dxfId="67" priority="470">
      <formula>$C$697="d"</formula>
    </cfRule>
  </conditionalFormatting>
  <conditionalFormatting sqref="J722">
    <cfRule type="expression" dxfId="66" priority="456">
      <formula>$C$746="d"</formula>
    </cfRule>
  </conditionalFormatting>
  <conditionalFormatting sqref="J771">
    <cfRule type="expression" dxfId="65" priority="81">
      <formula>$C$805="d"</formula>
    </cfRule>
  </conditionalFormatting>
  <conditionalFormatting sqref="J830">
    <cfRule type="expression" dxfId="64" priority="442">
      <formula>$C$858="d"</formula>
    </cfRule>
  </conditionalFormatting>
  <conditionalFormatting sqref="J883">
    <cfRule type="expression" dxfId="63" priority="138">
      <formula>$C$908="d"</formula>
    </cfRule>
  </conditionalFormatting>
  <conditionalFormatting sqref="J933">
    <cfRule type="expression" dxfId="62" priority="153">
      <formula>$C$961="d"</formula>
    </cfRule>
  </conditionalFormatting>
  <conditionalFormatting sqref="J986">
    <cfRule type="expression" dxfId="61" priority="422">
      <formula>$C$1009="d"</formula>
    </cfRule>
  </conditionalFormatting>
  <conditionalFormatting sqref="J1034">
    <cfRule type="expression" dxfId="60" priority="408">
      <formula>$C$1056="d"</formula>
    </cfRule>
  </conditionalFormatting>
  <conditionalFormatting sqref="J1081">
    <cfRule type="expression" dxfId="59" priority="123">
      <formula>$C$1103="d"</formula>
    </cfRule>
  </conditionalFormatting>
  <conditionalFormatting sqref="J1128">
    <cfRule type="expression" dxfId="58" priority="394">
      <formula>$C$1184="d"</formula>
    </cfRule>
  </conditionalFormatting>
  <conditionalFormatting sqref="J1209">
    <cfRule type="expression" dxfId="57" priority="324">
      <formula>$C$1237="d"</formula>
    </cfRule>
  </conditionalFormatting>
  <conditionalFormatting sqref="J1264">
    <cfRule type="expression" dxfId="56" priority="310">
      <formula>$C$1296="d"</formula>
    </cfRule>
  </conditionalFormatting>
  <conditionalFormatting sqref="J1323">
    <cfRule type="expression" dxfId="55" priority="296">
      <formula>$C$1349="d"</formula>
    </cfRule>
  </conditionalFormatting>
  <conditionalFormatting sqref="J1375">
    <cfRule type="expression" dxfId="54" priority="108">
      <formula>$C$1403="d"</formula>
    </cfRule>
  </conditionalFormatting>
  <conditionalFormatting sqref="J1429">
    <cfRule type="expression" dxfId="53" priority="282">
      <formula>$C$1349="d"</formula>
    </cfRule>
  </conditionalFormatting>
  <conditionalFormatting sqref="J1481">
    <cfRule type="expression" dxfId="52" priority="64">
      <formula>$C$1507="d"</formula>
    </cfRule>
  </conditionalFormatting>
  <conditionalFormatting sqref="J1533">
    <cfRule type="expression" dxfId="51" priority="262">
      <formula>$C$1625="d"</formula>
    </cfRule>
  </conditionalFormatting>
  <conditionalFormatting sqref="J1649">
    <cfRule type="expression" dxfId="50" priority="25">
      <formula>$C$1683="d"</formula>
    </cfRule>
  </conditionalFormatting>
  <conditionalFormatting sqref="J1704:J1705">
    <cfRule type="expression" dxfId="49" priority="244">
      <formula>$C$1733="d"</formula>
    </cfRule>
  </conditionalFormatting>
  <conditionalFormatting sqref="J1763">
    <cfRule type="expression" dxfId="48" priority="230">
      <formula>$C$1792="d"</formula>
    </cfRule>
  </conditionalFormatting>
  <conditionalFormatting sqref="J1818">
    <cfRule type="expression" dxfId="47" priority="216">
      <formula>$C$1855="d"</formula>
    </cfRule>
  </conditionalFormatting>
  <conditionalFormatting sqref="J1880">
    <cfRule type="expression" dxfId="46" priority="196">
      <formula>$C$1904="d"</formula>
    </cfRule>
  </conditionalFormatting>
  <conditionalFormatting sqref="J1930:J1931">
    <cfRule type="expression" dxfId="45" priority="366">
      <formula>$C$1965="d"</formula>
    </cfRule>
  </conditionalFormatting>
  <conditionalFormatting sqref="J1991:J1992">
    <cfRule type="expression" dxfId="44" priority="352">
      <formula>$C$2019="d"</formula>
    </cfRule>
  </conditionalFormatting>
  <conditionalFormatting sqref="J2047:J2048">
    <cfRule type="expression" dxfId="43" priority="9">
      <formula>$C$2075="d"</formula>
    </cfRule>
  </conditionalFormatting>
  <conditionalFormatting sqref="K400">
    <cfRule type="expression" dxfId="42" priority="1">
      <formula>$C$1625="e"</formula>
    </cfRule>
  </conditionalFormatting>
  <conditionalFormatting sqref="K1599">
    <cfRule type="expression" dxfId="41" priority="250">
      <formula>$C$1625="e"</formula>
    </cfRule>
  </conditionalFormatting>
  <conditionalFormatting sqref="L4">
    <cfRule type="expression" dxfId="40" priority="181">
      <formula>$C$29="e"</formula>
    </cfRule>
  </conditionalFormatting>
  <conditionalFormatting sqref="L49">
    <cfRule type="expression" dxfId="39" priority="624">
      <formula>$C$76="e"</formula>
    </cfRule>
  </conditionalFormatting>
  <conditionalFormatting sqref="L101">
    <cfRule type="expression" dxfId="38" priority="581">
      <formula>$C$131="e"</formula>
    </cfRule>
  </conditionalFormatting>
  <conditionalFormatting sqref="L177">
    <cfRule type="expression" dxfId="37" priority="567">
      <formula>$C$205="e"</formula>
    </cfRule>
  </conditionalFormatting>
  <conditionalFormatting sqref="L230">
    <cfRule type="expression" dxfId="36" priority="553">
      <formula>$C$265="e"</formula>
    </cfRule>
  </conditionalFormatting>
  <conditionalFormatting sqref="L288">
    <cfRule type="expression" dxfId="35" priority="167">
      <formula>$C$323="e"</formula>
    </cfRule>
  </conditionalFormatting>
  <conditionalFormatting sqref="L349">
    <cfRule type="expression" dxfId="34" priority="539">
      <formula>$C$419="e"</formula>
    </cfRule>
  </conditionalFormatting>
  <conditionalFormatting sqref="L445">
    <cfRule type="expression" dxfId="33" priority="525">
      <formula>$C$490="e"</formula>
    </cfRule>
  </conditionalFormatting>
  <conditionalFormatting sqref="L511">
    <cfRule type="expression" dxfId="32" priority="511">
      <formula>$C$545="e"</formula>
    </cfRule>
  </conditionalFormatting>
  <conditionalFormatting sqref="L570">
    <cfRule type="expression" dxfId="31" priority="497">
      <formula>$C$593="e"</formula>
    </cfRule>
  </conditionalFormatting>
  <conditionalFormatting sqref="L618">
    <cfRule type="expression" dxfId="30" priority="483">
      <formula>$C$649="e"</formula>
    </cfRule>
  </conditionalFormatting>
  <conditionalFormatting sqref="L674">
    <cfRule type="expression" dxfId="29" priority="469">
      <formula>$C$697="e"</formula>
    </cfRule>
  </conditionalFormatting>
  <conditionalFormatting sqref="L722">
    <cfRule type="expression" dxfId="28" priority="455">
      <formula>$C$746="e"</formula>
    </cfRule>
  </conditionalFormatting>
  <conditionalFormatting sqref="L771">
    <cfRule type="expression" dxfId="27" priority="80">
      <formula>$C$805="e"</formula>
    </cfRule>
  </conditionalFormatting>
  <conditionalFormatting sqref="L830">
    <cfRule type="expression" dxfId="26" priority="441">
      <formula>$C$858="e"</formula>
    </cfRule>
  </conditionalFormatting>
  <conditionalFormatting sqref="L883">
    <cfRule type="expression" dxfId="25" priority="137">
      <formula>$C$908="e"</formula>
    </cfRule>
  </conditionalFormatting>
  <conditionalFormatting sqref="L933">
    <cfRule type="expression" dxfId="24" priority="152">
      <formula>$C$961="e"</formula>
    </cfRule>
  </conditionalFormatting>
  <conditionalFormatting sqref="L986">
    <cfRule type="expression" dxfId="23" priority="421">
      <formula>$C$1009="e"</formula>
    </cfRule>
  </conditionalFormatting>
  <conditionalFormatting sqref="L1034">
    <cfRule type="expression" dxfId="22" priority="407">
      <formula>$C$1056="e"</formula>
    </cfRule>
  </conditionalFormatting>
  <conditionalFormatting sqref="L1081">
    <cfRule type="expression" dxfId="21" priority="122">
      <formula>$C$1103="e"</formula>
    </cfRule>
  </conditionalFormatting>
  <conditionalFormatting sqref="L1128">
    <cfRule type="expression" dxfId="20" priority="393">
      <formula>$C$1184="e"</formula>
    </cfRule>
  </conditionalFormatting>
  <conditionalFormatting sqref="L1209">
    <cfRule type="expression" dxfId="19" priority="323">
      <formula>$C$1237="e"</formula>
    </cfRule>
  </conditionalFormatting>
  <conditionalFormatting sqref="L1264">
    <cfRule type="expression" dxfId="18" priority="309">
      <formula>$C$1296="e"</formula>
    </cfRule>
  </conditionalFormatting>
  <conditionalFormatting sqref="L1323">
    <cfRule type="expression" dxfId="17" priority="295">
      <formula>$C$1349="e"</formula>
    </cfRule>
  </conditionalFormatting>
  <conditionalFormatting sqref="L1375">
    <cfRule type="expression" dxfId="16" priority="107">
      <formula>$C$1403="e"</formula>
    </cfRule>
  </conditionalFormatting>
  <conditionalFormatting sqref="L1429">
    <cfRule type="expression" dxfId="15" priority="281">
      <formula>$C$1349="e"</formula>
    </cfRule>
  </conditionalFormatting>
  <conditionalFormatting sqref="L1481">
    <cfRule type="expression" dxfId="14" priority="63">
      <formula>$C$1507="e"</formula>
    </cfRule>
  </conditionalFormatting>
  <conditionalFormatting sqref="L1533">
    <cfRule type="expression" dxfId="13" priority="261">
      <formula>$C$1625="e"</formula>
    </cfRule>
  </conditionalFormatting>
  <conditionalFormatting sqref="L1649">
    <cfRule type="expression" dxfId="12" priority="24">
      <formula>$C$1683="e"</formula>
    </cfRule>
  </conditionalFormatting>
  <conditionalFormatting sqref="L1704:L1705">
    <cfRule type="expression" dxfId="11" priority="243">
      <formula>$C$1733="e"</formula>
    </cfRule>
  </conditionalFormatting>
  <conditionalFormatting sqref="L1763">
    <cfRule type="expression" dxfId="10" priority="229">
      <formula>$C$1792="e"</formula>
    </cfRule>
  </conditionalFormatting>
  <conditionalFormatting sqref="L1818">
    <cfRule type="expression" dxfId="9" priority="215">
      <formula>$C$1855="e"</formula>
    </cfRule>
  </conditionalFormatting>
  <conditionalFormatting sqref="L1880">
    <cfRule type="expression" dxfId="8" priority="195">
      <formula>$C$1904="e"</formula>
    </cfRule>
  </conditionalFormatting>
  <conditionalFormatting sqref="L1930:L1931">
    <cfRule type="expression" dxfId="7" priority="365">
      <formula>$C$1965="e"</formula>
    </cfRule>
  </conditionalFormatting>
  <conditionalFormatting sqref="L1991:L1992">
    <cfRule type="expression" dxfId="6" priority="351">
      <formula>$C$2019="e"</formula>
    </cfRule>
  </conditionalFormatting>
  <conditionalFormatting sqref="L2047:L2048">
    <cfRule type="expression" dxfId="5" priority="8">
      <formula>$C$2075="e"</formula>
    </cfRule>
  </conditionalFormatting>
  <dataValidations count="2">
    <dataValidation type="list" allowBlank="1" showInputMessage="1" showErrorMessage="1" sqref="I886 I52 K52 I1837:I1840 I104 K104 I1388:I1391 I180 K180 I116:I119 I233 K233 I186:I189 I352 K352 I247:I250 I448 K448 I364:I367 I514 K514 I473:I476 I573 K573 I529:I532 I621 K621 I677 K677 I57:I60 I725 K725 K833 I833 I848 I731:I734 I989 K989 I684:I687 I1037 K1037 I944:I947 I1131 K1131 I995:I998 I1933 K1933 I1994 K1994 I2050 K2050 I1212 K1212 I1090:I1093 I1267 K1267 I1141:I1144 I1326 K1326 I1223:I1226 I1432 K1432 I1335:I1338 I1536 K1536 I1043:I1046 I1707 K1707 I1493:I1496 I1766 K1766 I1543:I1546 I1821 K1821 I1659:I1662 I1883 K1883 I1778:I1781 I7 K7 I20:I23 K1652 I291 K291 I628:I631 K936 I936 I780:I783 I841:I844 K886 I894:I897 I1084 K1084 I302:I305 I1378 K1378 I1282:I1285 I579:I582 I774 K774 I1652 I1484 K1484 I1441:I1444 I1890:I1893" xr:uid="{00000000-0002-0000-1100-000000000000}">
      <formula1>$O$8:$O$9</formula1>
    </dataValidation>
    <dataValidation type="list" allowBlank="1" showInputMessage="1" showErrorMessage="1" sqref="C1972:C1978 C83:C89 C138:C143 C1484:C1494 C180:C194 C212:C217 C234:C244 C246:C255 C272:C277 C1378:C1392 C402:C409 C330:C338 C449:C453 C455:C461 C463:C472 C474:C481 C426:C434 C362:C367 C531:C535 C573:C581 C600:C606 C1016:C1020 C621:C639 C552:C557 C725:C735 C704:C709 C833:C842 C915:C920 C1740:C1750 C1063:C1066 C1037:C1044 C1191:C1195 C1084:C1091 C1933:C1953 C393:C397 C1632:C1638 C1994:C2007 C2026:C2034 C2050:C2063 C1244:C1251 C968:C973 C1267:C1282 C1326:C1335 C1356:C1362 C1303:C1310 C1462:C1467 C812:C817 C1432:C1440 C1159:C1169 C1537:C1544 C1546:C1558 C1560:C1571 C1573:C1577 C1579:C1587 C1690:C1693 C1707:C1721 C1766:C1777 C1653:C1660 C1862:C1867 C1883:C1890 C1911:C1914 C1152:C1157 C52:C65 C1662:C1674 C292:C300 C302:C308 C310:C314 C677:C686 C496:C501 C936:C944 C865:C871 C886:C892 C989:C998 C1110:C1114 C775:C794 C1142:C1150 C1171:C1174 C381:C386 C1410:C1416 C104:C121 C388:C391 C369:C379 C2082:C2090 C353:C360 C515:C529 C753:C758 C1212:C1222 C1589:C1596 C1514:C1519 C154:C164 C656:C662 C1132:C1140 C1600:C1616 C1822:C1825 C1827:C1829 C1831:C1834 C1836:C1839 C1841:C1845 C1799:C1803" xr:uid="{00000000-0002-0000-1100-000001000000}">
      <formula1>$N$8:$N$10</formula1>
    </dataValidation>
  </dataValidations>
  <printOptions horizontalCentered="1"/>
  <pageMargins left="0.39370078740157483" right="0.39370078740157483" top="0.39370078740157483" bottom="0.19685039370078741" header="0.51181102362204722" footer="0.51181102362204722"/>
  <pageSetup paperSize="9" scale="64" orientation="landscape" r:id="rId1"/>
  <headerFooter alignWithMargins="0"/>
  <rowBreaks count="39" manualBreakCount="39">
    <brk id="46" min="11" max="11" man="1"/>
    <brk id="98" min="11" max="11" man="1"/>
    <brk id="132" min="11" max="11" man="1"/>
    <brk id="174" min="11" max="11" man="1"/>
    <brk id="227" min="11" max="11" man="1"/>
    <brk id="285" max="11" man="1"/>
    <brk id="346" min="11" max="11" man="1"/>
    <brk id="397" min="11" max="11" man="1"/>
    <brk id="442" min="11" max="11" man="1"/>
    <brk id="508" min="11" max="11" man="1"/>
    <brk id="567" min="11" max="11" man="1"/>
    <brk id="615" min="11" max="11" man="1"/>
    <brk id="671" min="11" max="11" man="1"/>
    <brk id="719" min="11" max="11" man="1"/>
    <brk id="768" min="11" max="11" man="1"/>
    <brk id="827" min="11" max="11" man="1"/>
    <brk id="880" min="11" max="11" man="1"/>
    <brk id="930" min="11" max="11" man="1"/>
    <brk id="983" min="11" max="11" man="1"/>
    <brk id="1031" min="11" max="11" man="1"/>
    <brk id="1078" min="11" max="11" man="1"/>
    <brk id="1125" min="11" max="11" man="1"/>
    <brk id="1185" min="11" max="11" man="1"/>
    <brk id="1206" min="11" max="11" man="1"/>
    <brk id="1261" min="11" max="11" man="1"/>
    <brk id="1320" min="11" max="11" man="1"/>
    <brk id="1372" min="11" max="11" man="1"/>
    <brk id="1426" min="11" max="11" man="1"/>
    <brk id="1478" min="11" max="11" man="1"/>
    <brk id="1530" min="11" max="11" man="1"/>
    <brk id="1596" min="11" max="11" man="1"/>
    <brk id="1646" min="11" max="11" man="1"/>
    <brk id="1701" min="11" max="11" man="1"/>
    <brk id="1760" min="11" max="11" man="1"/>
    <brk id="1815" min="11" max="11" man="1"/>
    <brk id="1877" min="11" max="11" man="1"/>
    <brk id="1927" min="11" max="11" man="1"/>
    <brk id="1988" min="11" max="11" man="1"/>
    <brk id="2044" min="11" max="1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2000000}">
          <x14:formula1>
            <xm:f>評定条件入力表!$C$77:$C$113</xm:f>
          </x14:formula1>
          <xm:sqref>D37:E39</xm:sqref>
        </x14:dataValidation>
        <x14:dataValidation type="list" allowBlank="1" showInputMessage="1" showErrorMessage="1" xr:uid="{00000000-0002-0000-1100-000003000000}">
          <x14:formula1>
            <xm:f>評定条件入力表!$C$39:$C$74</xm:f>
          </x14:formula1>
          <xm:sqref>D8:E10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theme="1" tint="0.499984740745262"/>
  </sheetPr>
  <dimension ref="A1:BT59"/>
  <sheetViews>
    <sheetView view="pageBreakPreview" topLeftCell="A2" zoomScale="85" zoomScaleNormal="100" zoomScaleSheetLayoutView="85" workbookViewId="0">
      <selection activeCell="V49" sqref="V49"/>
    </sheetView>
  </sheetViews>
  <sheetFormatPr defaultRowHeight="22.5" customHeight="1"/>
  <cols>
    <col min="1" max="64" width="2.625" style="716" customWidth="1"/>
    <col min="65" max="16384" width="9" style="716"/>
  </cols>
  <sheetData>
    <row r="1" spans="1:72" ht="15.75" customHeight="1">
      <c r="A1" s="715"/>
      <c r="L1" s="1781"/>
      <c r="M1" s="1786"/>
      <c r="N1" s="1786"/>
      <c r="O1" s="1787"/>
      <c r="P1" s="1780" t="str">
        <f>IF(BN2="指定検査員","検査監","")</f>
        <v/>
      </c>
      <c r="Q1" s="1780"/>
      <c r="R1" s="1780"/>
      <c r="S1" s="1781"/>
      <c r="T1" s="1782" t="str">
        <f>IF(BN2="副検査監","検査監","副検査監")</f>
        <v>検査監</v>
      </c>
      <c r="U1" s="1783"/>
      <c r="V1" s="1783"/>
      <c r="W1" s="1784"/>
      <c r="X1" s="1785" t="s">
        <v>2084</v>
      </c>
      <c r="Y1" s="1785"/>
      <c r="Z1" s="1785"/>
      <c r="AA1" s="1785"/>
      <c r="AB1" s="1782" t="str">
        <f>IF(BN2="副検査監","副検査監","指定検査員")</f>
        <v>副検査監</v>
      </c>
      <c r="AC1" s="1783"/>
      <c r="AD1" s="1783"/>
      <c r="AE1" s="1784"/>
      <c r="AG1" s="715"/>
    </row>
    <row r="2" spans="1:72" ht="45" customHeight="1">
      <c r="A2" s="715"/>
      <c r="L2" s="1781"/>
      <c r="M2" s="1786"/>
      <c r="N2" s="1786"/>
      <c r="O2" s="1787"/>
      <c r="P2" s="1781"/>
      <c r="Q2" s="1786"/>
      <c r="R2" s="1786"/>
      <c r="S2" s="1786"/>
      <c r="T2" s="1782"/>
      <c r="U2" s="1783"/>
      <c r="V2" s="1783"/>
      <c r="W2" s="1784"/>
      <c r="X2" s="1785"/>
      <c r="Y2" s="1785"/>
      <c r="Z2" s="1785"/>
      <c r="AA2" s="1785"/>
      <c r="AB2" s="1782"/>
      <c r="AC2" s="1783"/>
      <c r="AD2" s="1783"/>
      <c r="AE2" s="1784"/>
      <c r="AG2" s="715"/>
      <c r="BN2" s="849" t="str">
        <f>評定条件入力表!C16</f>
        <v>副検査監</v>
      </c>
      <c r="BQ2" s="716" t="s">
        <v>2082</v>
      </c>
      <c r="BR2" s="716" t="s">
        <v>2083</v>
      </c>
      <c r="BS2" s="716" t="s">
        <v>2084</v>
      </c>
      <c r="BT2" s="716" t="s">
        <v>2085</v>
      </c>
    </row>
    <row r="3" spans="1:72" s="718" customFormat="1" ht="15" customHeight="1">
      <c r="A3" s="865"/>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6"/>
      <c r="AG3" s="865"/>
      <c r="AH3" s="865"/>
      <c r="AI3" s="865"/>
      <c r="AJ3" s="865"/>
      <c r="AK3" s="865"/>
      <c r="AL3" s="865"/>
      <c r="AM3" s="865"/>
      <c r="AN3" s="865"/>
      <c r="AO3" s="865"/>
      <c r="AP3" s="865"/>
      <c r="AQ3" s="865"/>
      <c r="AR3" s="865"/>
      <c r="AS3" s="865"/>
      <c r="AT3" s="865"/>
      <c r="AU3" s="865"/>
      <c r="AV3" s="865"/>
      <c r="AW3" s="865"/>
      <c r="AX3" s="865"/>
      <c r="AY3" s="865"/>
      <c r="AZ3" s="865"/>
      <c r="BA3" s="865"/>
      <c r="BB3" s="865"/>
      <c r="BC3" s="865"/>
      <c r="BD3" s="865"/>
      <c r="BE3" s="865"/>
      <c r="BF3" s="865"/>
      <c r="BG3" s="865"/>
      <c r="BH3" s="865"/>
      <c r="BI3" s="865"/>
      <c r="BJ3" s="865"/>
      <c r="BK3" s="865"/>
      <c r="BL3" s="866"/>
    </row>
    <row r="4" spans="1:72" s="718" customFormat="1" ht="15" customHeight="1">
      <c r="A4" s="865"/>
      <c r="B4" s="867"/>
      <c r="C4" s="867"/>
      <c r="D4" s="867"/>
      <c r="E4" s="867"/>
      <c r="F4" s="867"/>
      <c r="G4" s="867"/>
      <c r="H4" s="867"/>
      <c r="I4" s="867"/>
      <c r="J4" s="867"/>
      <c r="K4" s="867"/>
      <c r="L4" s="867"/>
      <c r="M4" s="867"/>
      <c r="N4" s="867"/>
      <c r="O4" s="866"/>
      <c r="P4" s="866"/>
      <c r="Q4" s="866"/>
      <c r="R4" s="867"/>
      <c r="S4" s="867"/>
      <c r="T4" s="867"/>
      <c r="U4" s="867"/>
      <c r="V4" s="867"/>
      <c r="W4" s="867"/>
      <c r="X4" s="1776">
        <v>1</v>
      </c>
      <c r="Y4" s="1776"/>
      <c r="Z4" s="1776"/>
      <c r="AA4" s="1776"/>
      <c r="AB4" s="1776"/>
      <c r="AC4" s="1776"/>
      <c r="AD4" s="1776"/>
      <c r="AE4" s="1776"/>
      <c r="AF4" s="865"/>
      <c r="AG4" s="865"/>
      <c r="AH4" s="867"/>
      <c r="AI4" s="867"/>
      <c r="AJ4" s="867"/>
      <c r="AK4" s="867"/>
      <c r="AL4" s="867"/>
      <c r="AM4" s="867"/>
      <c r="AN4" s="867"/>
      <c r="AO4" s="867"/>
      <c r="AP4" s="867"/>
      <c r="AQ4" s="867"/>
      <c r="AR4" s="867"/>
      <c r="AS4" s="867"/>
      <c r="AT4" s="867"/>
      <c r="AU4" s="866"/>
      <c r="AV4" s="866"/>
      <c r="AW4" s="866"/>
      <c r="AX4" s="867"/>
      <c r="AY4" s="867"/>
      <c r="AZ4" s="867"/>
      <c r="BA4" s="867"/>
      <c r="BB4" s="867"/>
      <c r="BC4" s="867"/>
      <c r="BD4" s="1776">
        <f>X4</f>
        <v>1</v>
      </c>
      <c r="BE4" s="1776"/>
      <c r="BF4" s="1776"/>
      <c r="BG4" s="1776"/>
      <c r="BH4" s="1776"/>
      <c r="BI4" s="1776"/>
      <c r="BJ4" s="1776"/>
      <c r="BK4" s="1776"/>
      <c r="BL4" s="865"/>
    </row>
    <row r="5" spans="1:72" s="718" customFormat="1" ht="15" customHeight="1">
      <c r="A5" s="866"/>
      <c r="B5" s="866"/>
      <c r="C5" s="866"/>
      <c r="D5" s="866"/>
      <c r="E5" s="866"/>
      <c r="F5" s="866"/>
      <c r="G5" s="866"/>
      <c r="H5" s="866"/>
      <c r="I5" s="866"/>
      <c r="J5" s="866"/>
      <c r="K5" s="866"/>
      <c r="L5" s="866"/>
      <c r="M5" s="866"/>
      <c r="N5" s="866"/>
      <c r="O5" s="866"/>
      <c r="P5" s="866"/>
      <c r="Q5" s="866"/>
      <c r="R5" s="866"/>
      <c r="S5" s="866"/>
      <c r="T5" s="866"/>
      <c r="U5" s="866"/>
      <c r="V5" s="866"/>
      <c r="W5" s="868"/>
      <c r="X5" s="1777" t="s">
        <v>2088</v>
      </c>
      <c r="Y5" s="1777"/>
      <c r="Z5" s="1777"/>
      <c r="AA5" s="1777"/>
      <c r="AB5" s="1777"/>
      <c r="AC5" s="1777"/>
      <c r="AD5" s="1777"/>
      <c r="AE5" s="1777"/>
      <c r="AF5" s="869"/>
      <c r="AG5" s="866"/>
      <c r="AH5" s="866"/>
      <c r="AI5" s="866"/>
      <c r="AJ5" s="866"/>
      <c r="AK5" s="866"/>
      <c r="AL5" s="866"/>
      <c r="AM5" s="866"/>
      <c r="AN5" s="866"/>
      <c r="AO5" s="866"/>
      <c r="AP5" s="866"/>
      <c r="AQ5" s="866"/>
      <c r="AR5" s="866"/>
      <c r="AS5" s="866"/>
      <c r="AT5" s="866"/>
      <c r="AU5" s="866"/>
      <c r="AV5" s="866"/>
      <c r="AW5" s="866"/>
      <c r="AX5" s="866"/>
      <c r="AY5" s="866"/>
      <c r="AZ5" s="866"/>
      <c r="BA5" s="866"/>
      <c r="BB5" s="866"/>
      <c r="BC5" s="868"/>
      <c r="BD5" s="1777" t="str">
        <f>X5</f>
        <v>令和   年　 月　 日</v>
      </c>
      <c r="BE5" s="1777"/>
      <c r="BF5" s="1777"/>
      <c r="BG5" s="1777"/>
      <c r="BH5" s="1777"/>
      <c r="BI5" s="1777"/>
      <c r="BJ5" s="1777"/>
      <c r="BK5" s="1777"/>
      <c r="BL5" s="869"/>
    </row>
    <row r="6" spans="1:72" s="718" customFormat="1" ht="15" customHeight="1">
      <c r="A6" s="866"/>
      <c r="B6" s="866"/>
      <c r="C6" s="866"/>
      <c r="D6" s="866"/>
      <c r="E6" s="866"/>
      <c r="F6" s="866"/>
      <c r="G6" s="866"/>
      <c r="H6" s="866"/>
      <c r="I6" s="866"/>
      <c r="J6" s="866"/>
      <c r="K6" s="866"/>
      <c r="L6" s="866"/>
      <c r="M6" s="866"/>
      <c r="N6" s="866"/>
      <c r="O6" s="866"/>
      <c r="P6" s="866"/>
      <c r="Q6" s="866"/>
      <c r="R6" s="866"/>
      <c r="S6" s="866"/>
      <c r="T6" s="866"/>
      <c r="U6" s="866"/>
      <c r="V6" s="866"/>
      <c r="W6" s="868"/>
      <c r="X6" s="870"/>
      <c r="Y6" s="870"/>
      <c r="Z6" s="870"/>
      <c r="AA6" s="870"/>
      <c r="AB6" s="870"/>
      <c r="AC6" s="870"/>
      <c r="AD6" s="870"/>
      <c r="AE6" s="870"/>
      <c r="AF6" s="869"/>
      <c r="AG6" s="866"/>
      <c r="AH6" s="866"/>
      <c r="AI6" s="866"/>
      <c r="AJ6" s="866"/>
      <c r="AK6" s="866"/>
      <c r="AL6" s="866"/>
      <c r="AM6" s="866"/>
      <c r="AN6" s="866"/>
      <c r="AO6" s="866"/>
      <c r="AP6" s="866"/>
      <c r="AQ6" s="866"/>
      <c r="AR6" s="866"/>
      <c r="AS6" s="866"/>
      <c r="AT6" s="866"/>
      <c r="AU6" s="866"/>
      <c r="AV6" s="866"/>
      <c r="AW6" s="866"/>
      <c r="AX6" s="866"/>
      <c r="AY6" s="866"/>
      <c r="AZ6" s="866"/>
      <c r="BA6" s="866"/>
      <c r="BB6" s="866"/>
      <c r="BC6" s="868"/>
      <c r="BD6" s="870"/>
      <c r="BE6" s="870"/>
      <c r="BF6" s="870"/>
      <c r="BG6" s="870"/>
      <c r="BH6" s="870"/>
      <c r="BI6" s="870"/>
      <c r="BJ6" s="870"/>
      <c r="BK6" s="870"/>
      <c r="BL6" s="869"/>
    </row>
    <row r="7" spans="1:72" s="718" customFormat="1" ht="15" customHeight="1">
      <c r="A7" s="865"/>
      <c r="B7" s="1778" t="str">
        <f>評定条件入力表!C11</f>
        <v>△△建設（株）</v>
      </c>
      <c r="C7" s="1779"/>
      <c r="D7" s="1779"/>
      <c r="E7" s="1779"/>
      <c r="F7" s="1779"/>
      <c r="G7" s="1779"/>
      <c r="H7" s="1779"/>
      <c r="I7" s="1779"/>
      <c r="J7" s="1779"/>
      <c r="K7" s="1779"/>
      <c r="L7" s="1779"/>
      <c r="M7" s="1779"/>
      <c r="N7" s="1779"/>
      <c r="O7" s="865"/>
      <c r="P7" s="865" t="s">
        <v>1690</v>
      </c>
      <c r="Q7" s="865"/>
      <c r="R7" s="865"/>
      <c r="S7" s="865"/>
      <c r="T7" s="865"/>
      <c r="U7" s="865"/>
      <c r="V7" s="865"/>
      <c r="W7" s="865"/>
      <c r="X7" s="865"/>
      <c r="Y7" s="865"/>
      <c r="Z7" s="865"/>
      <c r="AA7" s="865"/>
      <c r="AB7" s="865"/>
      <c r="AC7" s="865"/>
      <c r="AD7" s="865"/>
      <c r="AE7" s="866"/>
      <c r="AF7" s="866"/>
      <c r="AG7" s="865"/>
      <c r="AH7" s="1778" t="str">
        <f>B7</f>
        <v>△△建設（株）</v>
      </c>
      <c r="AI7" s="1779"/>
      <c r="AJ7" s="1779"/>
      <c r="AK7" s="1779"/>
      <c r="AL7" s="1779"/>
      <c r="AM7" s="1779"/>
      <c r="AN7" s="1779"/>
      <c r="AO7" s="1779"/>
      <c r="AP7" s="1779"/>
      <c r="AQ7" s="1779"/>
      <c r="AR7" s="1779"/>
      <c r="AS7" s="1779"/>
      <c r="AT7" s="1779"/>
      <c r="AU7" s="865"/>
      <c r="AV7" s="865" t="s">
        <v>1690</v>
      </c>
      <c r="AW7" s="865"/>
      <c r="AX7" s="865"/>
      <c r="AY7" s="865"/>
      <c r="AZ7" s="865"/>
      <c r="BA7" s="865"/>
      <c r="BB7" s="865"/>
      <c r="BC7" s="865"/>
      <c r="BD7" s="865"/>
      <c r="BE7" s="865"/>
      <c r="BF7" s="865"/>
      <c r="BG7" s="865"/>
      <c r="BH7" s="865"/>
      <c r="BI7" s="865"/>
      <c r="BJ7" s="865"/>
      <c r="BK7" s="866"/>
      <c r="BL7" s="866"/>
    </row>
    <row r="8" spans="1:72" s="718" customFormat="1" ht="15" customHeight="1">
      <c r="A8" s="865"/>
      <c r="B8" s="871"/>
      <c r="C8" s="871"/>
      <c r="D8" s="871"/>
      <c r="E8" s="871"/>
      <c r="F8" s="871"/>
      <c r="G8" s="871"/>
      <c r="H8" s="871"/>
      <c r="I8" s="871"/>
      <c r="J8" s="871"/>
      <c r="K8" s="866"/>
      <c r="L8" s="866"/>
      <c r="M8" s="866"/>
      <c r="N8" s="872"/>
      <c r="O8" s="865"/>
      <c r="P8" s="865"/>
      <c r="Q8" s="865"/>
      <c r="R8" s="866"/>
      <c r="S8" s="865"/>
      <c r="T8" s="865"/>
      <c r="U8" s="865"/>
      <c r="V8" s="866"/>
      <c r="W8" s="865"/>
      <c r="X8" s="865"/>
      <c r="Y8" s="865"/>
      <c r="Z8" s="865"/>
      <c r="AA8" s="865"/>
      <c r="AB8" s="865"/>
      <c r="AC8" s="873"/>
      <c r="AD8" s="865"/>
      <c r="AE8" s="866"/>
      <c r="AF8" s="866"/>
      <c r="AG8" s="865"/>
      <c r="AH8" s="871"/>
      <c r="AI8" s="871"/>
      <c r="AJ8" s="871"/>
      <c r="AK8" s="871"/>
      <c r="AL8" s="871"/>
      <c r="AM8" s="871"/>
      <c r="AN8" s="871"/>
      <c r="AO8" s="871"/>
      <c r="AP8" s="871"/>
      <c r="AQ8" s="866"/>
      <c r="AR8" s="866"/>
      <c r="AS8" s="866"/>
      <c r="AT8" s="872"/>
      <c r="AU8" s="865"/>
      <c r="AV8" s="865"/>
      <c r="AW8" s="865"/>
      <c r="AX8" s="866"/>
      <c r="AY8" s="865"/>
      <c r="AZ8" s="865"/>
      <c r="BA8" s="865"/>
      <c r="BB8" s="866"/>
      <c r="BC8" s="865"/>
      <c r="BD8" s="865"/>
      <c r="BE8" s="865"/>
      <c r="BF8" s="865"/>
      <c r="BG8" s="865"/>
      <c r="BH8" s="865"/>
      <c r="BI8" s="873"/>
      <c r="BJ8" s="865"/>
      <c r="BK8" s="866"/>
      <c r="BL8" s="866"/>
    </row>
    <row r="9" spans="1:72" s="718" customFormat="1" ht="15" customHeight="1">
      <c r="A9" s="865"/>
      <c r="B9" s="867"/>
      <c r="C9" s="867"/>
      <c r="D9" s="867"/>
      <c r="E9" s="867"/>
      <c r="F9" s="867"/>
      <c r="G9" s="865"/>
      <c r="H9" s="865"/>
      <c r="I9" s="865"/>
      <c r="J9" s="865"/>
      <c r="K9" s="867"/>
      <c r="L9" s="867"/>
      <c r="M9" s="867"/>
      <c r="N9" s="865"/>
      <c r="O9" s="865"/>
      <c r="P9" s="865"/>
      <c r="Q9" s="865" t="s">
        <v>2152</v>
      </c>
      <c r="R9" s="866"/>
      <c r="S9" s="865"/>
      <c r="T9" s="874"/>
      <c r="U9" s="874"/>
      <c r="V9" s="866"/>
      <c r="W9" s="865"/>
      <c r="X9" s="865"/>
      <c r="Y9" s="865"/>
      <c r="Z9" s="865"/>
      <c r="AA9" s="865"/>
      <c r="AB9" s="865"/>
      <c r="AC9" s="866"/>
      <c r="AD9" s="867"/>
      <c r="AE9" s="867"/>
      <c r="AF9" s="866"/>
      <c r="AG9" s="865"/>
      <c r="AH9" s="867"/>
      <c r="AI9" s="867"/>
      <c r="AJ9" s="867"/>
      <c r="AK9" s="867"/>
      <c r="AL9" s="867"/>
      <c r="AM9" s="865"/>
      <c r="AN9" s="865"/>
      <c r="AO9" s="865"/>
      <c r="AP9" s="865"/>
      <c r="AQ9" s="867"/>
      <c r="AR9" s="867"/>
      <c r="AS9" s="867"/>
      <c r="AT9" s="865"/>
      <c r="AU9" s="865"/>
      <c r="AV9" s="865"/>
      <c r="AW9" s="865" t="s">
        <v>2152</v>
      </c>
      <c r="AX9" s="866"/>
      <c r="AY9" s="865"/>
      <c r="AZ9" s="874"/>
      <c r="BA9" s="865"/>
      <c r="BB9" s="866"/>
      <c r="BC9" s="865"/>
      <c r="BD9" s="865"/>
      <c r="BE9" s="865"/>
      <c r="BF9" s="865"/>
      <c r="BG9" s="865"/>
      <c r="BH9" s="865"/>
      <c r="BI9" s="866"/>
      <c r="BJ9" s="867"/>
      <c r="BK9" s="867"/>
      <c r="BL9" s="866"/>
    </row>
    <row r="10" spans="1:72" s="718" customFormat="1" ht="15" customHeight="1">
      <c r="A10" s="865"/>
      <c r="B10" s="867"/>
      <c r="C10" s="867"/>
      <c r="D10" s="867"/>
      <c r="E10" s="867"/>
      <c r="F10" s="867"/>
      <c r="G10" s="865"/>
      <c r="H10" s="865"/>
      <c r="I10" s="865"/>
      <c r="J10" s="865"/>
      <c r="K10" s="867"/>
      <c r="L10" s="867"/>
      <c r="M10" s="867"/>
      <c r="N10" s="865"/>
      <c r="O10" s="865"/>
      <c r="P10" s="865"/>
      <c r="Q10" s="865"/>
      <c r="R10" s="866"/>
      <c r="S10" s="865"/>
      <c r="T10" s="874"/>
      <c r="U10" s="865"/>
      <c r="V10" s="866"/>
      <c r="W10" s="865"/>
      <c r="X10" s="865"/>
      <c r="Y10" s="865"/>
      <c r="Z10" s="865"/>
      <c r="AA10" s="865"/>
      <c r="AB10" s="865"/>
      <c r="AC10" s="866"/>
      <c r="AD10" s="867"/>
      <c r="AE10" s="867"/>
      <c r="AF10" s="866"/>
      <c r="AG10" s="865"/>
      <c r="AH10" s="867"/>
      <c r="AI10" s="867"/>
      <c r="AJ10" s="867"/>
      <c r="AK10" s="867"/>
      <c r="AL10" s="867"/>
      <c r="AM10" s="865"/>
      <c r="AN10" s="865"/>
      <c r="AO10" s="865"/>
      <c r="AP10" s="865"/>
      <c r="AQ10" s="867"/>
      <c r="AR10" s="867"/>
      <c r="AS10" s="867"/>
      <c r="AT10" s="865"/>
      <c r="AU10" s="865"/>
      <c r="AV10" s="865"/>
      <c r="AW10" s="865"/>
      <c r="AX10" s="866"/>
      <c r="AY10" s="865"/>
      <c r="AZ10" s="874"/>
      <c r="BA10" s="865"/>
      <c r="BB10" s="866"/>
      <c r="BC10" s="865"/>
      <c r="BD10" s="865"/>
      <c r="BE10" s="865"/>
      <c r="BF10" s="1775" t="s">
        <v>2115</v>
      </c>
      <c r="BG10" s="1775"/>
      <c r="BH10" s="1775"/>
      <c r="BI10" s="1775"/>
      <c r="BJ10" s="1775"/>
      <c r="BK10" s="1775"/>
      <c r="BL10" s="866"/>
    </row>
    <row r="11" spans="1:72" s="718" customFormat="1" ht="15" customHeight="1">
      <c r="A11" s="865"/>
      <c r="B11" s="867"/>
      <c r="C11" s="867"/>
      <c r="D11" s="867"/>
      <c r="E11" s="867"/>
      <c r="F11" s="867"/>
      <c r="G11" s="865"/>
      <c r="H11" s="865"/>
      <c r="I11" s="865"/>
      <c r="J11" s="865"/>
      <c r="K11" s="867"/>
      <c r="L11" s="867"/>
      <c r="M11" s="867"/>
      <c r="N11" s="865"/>
      <c r="O11" s="865"/>
      <c r="P11" s="865"/>
      <c r="Q11" s="865"/>
      <c r="R11" s="866"/>
      <c r="S11" s="871"/>
      <c r="T11" s="871"/>
      <c r="U11" s="871"/>
      <c r="V11" s="866"/>
      <c r="W11" s="871"/>
      <c r="X11" s="871"/>
      <c r="Y11" s="871"/>
      <c r="Z11" s="871"/>
      <c r="AA11" s="871"/>
      <c r="AB11" s="871"/>
      <c r="AC11" s="867"/>
      <c r="AD11" s="867"/>
      <c r="AE11" s="866"/>
      <c r="AF11" s="866"/>
      <c r="AG11" s="865"/>
      <c r="AH11" s="867"/>
      <c r="AI11" s="867"/>
      <c r="AJ11" s="867"/>
      <c r="AK11" s="867"/>
      <c r="AL11" s="867"/>
      <c r="AM11" s="865"/>
      <c r="AN11" s="865"/>
      <c r="AO11" s="865"/>
      <c r="AP11" s="865"/>
      <c r="AQ11" s="867"/>
      <c r="AR11" s="867"/>
      <c r="AS11" s="867"/>
      <c r="AT11" s="865"/>
      <c r="AU11" s="865"/>
      <c r="AV11" s="865"/>
      <c r="AW11" s="865"/>
      <c r="AX11" s="866"/>
      <c r="AY11" s="871"/>
      <c r="AZ11" s="871"/>
      <c r="BA11" s="871"/>
      <c r="BB11" s="866"/>
      <c r="BC11" s="871"/>
      <c r="BD11" s="871"/>
      <c r="BE11" s="871"/>
      <c r="BF11" s="871"/>
      <c r="BG11" s="871"/>
      <c r="BH11" s="871"/>
      <c r="BI11" s="867"/>
      <c r="BJ11" s="867"/>
      <c r="BK11" s="866"/>
      <c r="BL11" s="866"/>
    </row>
    <row r="12" spans="1:72" ht="18" customHeight="1">
      <c r="A12" s="1789" t="s">
        <v>1691</v>
      </c>
      <c r="B12" s="1789"/>
      <c r="C12" s="1789"/>
      <c r="D12" s="1789"/>
      <c r="E12" s="1789"/>
      <c r="F12" s="1789"/>
      <c r="G12" s="1789"/>
      <c r="H12" s="1789"/>
      <c r="I12" s="1789"/>
      <c r="J12" s="1789"/>
      <c r="K12" s="1789"/>
      <c r="L12" s="1789"/>
      <c r="M12" s="1789"/>
      <c r="N12" s="1789"/>
      <c r="O12" s="1789"/>
      <c r="P12" s="1789"/>
      <c r="Q12" s="1789"/>
      <c r="R12" s="1789"/>
      <c r="S12" s="1789"/>
      <c r="T12" s="1789"/>
      <c r="U12" s="1789"/>
      <c r="V12" s="1789"/>
      <c r="W12" s="1789"/>
      <c r="X12" s="1789"/>
      <c r="Y12" s="1789"/>
      <c r="Z12" s="1789"/>
      <c r="AA12" s="1789"/>
      <c r="AB12" s="1789"/>
      <c r="AC12" s="1789"/>
      <c r="AD12" s="1789"/>
      <c r="AE12" s="1789"/>
      <c r="AF12" s="1789"/>
      <c r="AG12" s="1789" t="s">
        <v>1691</v>
      </c>
      <c r="AH12" s="1789"/>
      <c r="AI12" s="1789"/>
      <c r="AJ12" s="1789"/>
      <c r="AK12" s="1789"/>
      <c r="AL12" s="1789"/>
      <c r="AM12" s="1789"/>
      <c r="AN12" s="1789"/>
      <c r="AO12" s="1789"/>
      <c r="AP12" s="1789"/>
      <c r="AQ12" s="1789"/>
      <c r="AR12" s="1789"/>
      <c r="AS12" s="1789"/>
      <c r="AT12" s="1789"/>
      <c r="AU12" s="1789"/>
      <c r="AV12" s="1789"/>
      <c r="AW12" s="1789"/>
      <c r="AX12" s="1789"/>
      <c r="AY12" s="1789"/>
      <c r="AZ12" s="1789"/>
      <c r="BA12" s="1789"/>
      <c r="BB12" s="1789"/>
      <c r="BC12" s="1789"/>
      <c r="BD12" s="1789"/>
      <c r="BE12" s="1789"/>
      <c r="BF12" s="1789"/>
      <c r="BG12" s="1789"/>
      <c r="BH12" s="1789"/>
      <c r="BI12" s="1789"/>
      <c r="BJ12" s="1789"/>
      <c r="BK12" s="1789"/>
      <c r="BL12" s="1789"/>
    </row>
    <row r="13" spans="1:72" ht="15" customHeight="1">
      <c r="A13" s="875"/>
      <c r="B13" s="875"/>
      <c r="C13" s="875"/>
      <c r="D13" s="875"/>
      <c r="E13" s="875"/>
      <c r="F13" s="875"/>
      <c r="G13" s="875"/>
      <c r="H13" s="875"/>
      <c r="I13" s="875"/>
      <c r="J13" s="875"/>
      <c r="K13" s="875"/>
      <c r="L13" s="875"/>
      <c r="M13" s="875"/>
      <c r="N13" s="875"/>
      <c r="O13" s="875"/>
      <c r="P13" s="875"/>
      <c r="Q13" s="875"/>
      <c r="R13" s="876"/>
      <c r="S13" s="876"/>
      <c r="T13" s="875"/>
      <c r="U13" s="875"/>
      <c r="V13" s="875"/>
      <c r="W13" s="875"/>
      <c r="X13" s="875"/>
      <c r="Y13" s="875"/>
      <c r="Z13" s="875"/>
      <c r="AA13" s="875"/>
      <c r="AB13" s="875"/>
      <c r="AC13" s="875"/>
      <c r="AD13" s="875"/>
      <c r="AE13" s="876"/>
      <c r="AF13" s="876"/>
      <c r="AG13" s="875"/>
      <c r="AH13" s="875"/>
      <c r="AI13" s="875"/>
      <c r="AJ13" s="875"/>
      <c r="AK13" s="875"/>
      <c r="AL13" s="875"/>
      <c r="AM13" s="875"/>
      <c r="AN13" s="875"/>
      <c r="AO13" s="875"/>
      <c r="AP13" s="875"/>
      <c r="AQ13" s="875"/>
      <c r="AR13" s="875"/>
      <c r="AS13" s="875"/>
      <c r="AT13" s="875"/>
      <c r="AU13" s="875"/>
      <c r="AV13" s="875"/>
      <c r="AW13" s="875"/>
      <c r="AX13" s="876"/>
      <c r="AY13" s="876"/>
      <c r="AZ13" s="875"/>
      <c r="BA13" s="875"/>
      <c r="BB13" s="875"/>
      <c r="BC13" s="875"/>
      <c r="BD13" s="875"/>
      <c r="BE13" s="875"/>
      <c r="BF13" s="875"/>
      <c r="BG13" s="875"/>
      <c r="BH13" s="875"/>
      <c r="BI13" s="875"/>
      <c r="BJ13" s="875"/>
      <c r="BK13" s="876"/>
      <c r="BL13" s="876"/>
    </row>
    <row r="14" spans="1:72" s="717" customFormat="1" ht="15" customHeight="1">
      <c r="A14" s="865"/>
      <c r="B14" s="1788" t="s">
        <v>2167</v>
      </c>
      <c r="C14" s="1788"/>
      <c r="D14" s="1788"/>
      <c r="E14" s="1788"/>
      <c r="F14" s="1788"/>
      <c r="G14" s="1788"/>
      <c r="H14" s="1788"/>
      <c r="I14" s="1788"/>
      <c r="J14" s="1788"/>
      <c r="K14" s="1788"/>
      <c r="L14" s="1788"/>
      <c r="M14" s="1788"/>
      <c r="N14" s="1788"/>
      <c r="O14" s="1788"/>
      <c r="P14" s="1788"/>
      <c r="Q14" s="1788"/>
      <c r="R14" s="1788"/>
      <c r="S14" s="1788"/>
      <c r="T14" s="1788"/>
      <c r="U14" s="1788"/>
      <c r="V14" s="1788"/>
      <c r="W14" s="1788"/>
      <c r="X14" s="1788"/>
      <c r="Y14" s="1788"/>
      <c r="Z14" s="1788"/>
      <c r="AA14" s="1788"/>
      <c r="AB14" s="1788"/>
      <c r="AC14" s="1788"/>
      <c r="AD14" s="1788"/>
      <c r="AE14" s="1788"/>
      <c r="AF14" s="865"/>
      <c r="AG14" s="865"/>
      <c r="AH14" s="1788" t="s">
        <v>2167</v>
      </c>
      <c r="AI14" s="1788"/>
      <c r="AJ14" s="1788"/>
      <c r="AK14" s="1788"/>
      <c r="AL14" s="1788"/>
      <c r="AM14" s="1788"/>
      <c r="AN14" s="1788"/>
      <c r="AO14" s="1788"/>
      <c r="AP14" s="1788"/>
      <c r="AQ14" s="1788"/>
      <c r="AR14" s="1788"/>
      <c r="AS14" s="1788"/>
      <c r="AT14" s="1788"/>
      <c r="AU14" s="1788"/>
      <c r="AV14" s="1788"/>
      <c r="AW14" s="1788"/>
      <c r="AX14" s="1788"/>
      <c r="AY14" s="1788"/>
      <c r="AZ14" s="1788"/>
      <c r="BA14" s="1788"/>
      <c r="BB14" s="1788"/>
      <c r="BC14" s="1788"/>
      <c r="BD14" s="1788"/>
      <c r="BE14" s="1788"/>
      <c r="BF14" s="1788"/>
      <c r="BG14" s="1788"/>
      <c r="BH14" s="1788"/>
      <c r="BI14" s="1788"/>
      <c r="BJ14" s="1788"/>
      <c r="BK14" s="1788"/>
      <c r="BL14" s="865"/>
    </row>
    <row r="15" spans="1:72" s="717" customFormat="1" ht="15" customHeight="1">
      <c r="A15" s="865"/>
      <c r="B15" s="1788" t="s">
        <v>2168</v>
      </c>
      <c r="C15" s="1788"/>
      <c r="D15" s="1788"/>
      <c r="E15" s="1788"/>
      <c r="F15" s="1788"/>
      <c r="G15" s="1788"/>
      <c r="H15" s="1788"/>
      <c r="I15" s="1788"/>
      <c r="J15" s="1788"/>
      <c r="K15" s="1788"/>
      <c r="L15" s="1788"/>
      <c r="M15" s="1788"/>
      <c r="N15" s="1788"/>
      <c r="O15" s="1788"/>
      <c r="P15" s="1788"/>
      <c r="Q15" s="1788"/>
      <c r="R15" s="1788"/>
      <c r="S15" s="1788"/>
      <c r="T15" s="1788"/>
      <c r="U15" s="1788"/>
      <c r="V15" s="1788"/>
      <c r="W15" s="1788"/>
      <c r="X15" s="1788"/>
      <c r="Y15" s="1788"/>
      <c r="Z15" s="1788"/>
      <c r="AA15" s="1788"/>
      <c r="AB15" s="1788"/>
      <c r="AC15" s="1788"/>
      <c r="AD15" s="1788"/>
      <c r="AE15" s="1788"/>
      <c r="AF15" s="865"/>
      <c r="AG15" s="865"/>
      <c r="AH15" s="1788" t="s">
        <v>2168</v>
      </c>
      <c r="AI15" s="1788"/>
      <c r="AJ15" s="1788"/>
      <c r="AK15" s="1788"/>
      <c r="AL15" s="1788"/>
      <c r="AM15" s="1788"/>
      <c r="AN15" s="1788"/>
      <c r="AO15" s="1788"/>
      <c r="AP15" s="1788"/>
      <c r="AQ15" s="1788"/>
      <c r="AR15" s="1788"/>
      <c r="AS15" s="1788"/>
      <c r="AT15" s="1788"/>
      <c r="AU15" s="1788"/>
      <c r="AV15" s="1788"/>
      <c r="AW15" s="1788"/>
      <c r="AX15" s="1788"/>
      <c r="AY15" s="1788"/>
      <c r="AZ15" s="1788"/>
      <c r="BA15" s="1788"/>
      <c r="BB15" s="1788"/>
      <c r="BC15" s="1788"/>
      <c r="BD15" s="1788"/>
      <c r="BE15" s="1788"/>
      <c r="BF15" s="1788"/>
      <c r="BG15" s="1788"/>
      <c r="BH15" s="1788"/>
      <c r="BI15" s="1788"/>
      <c r="BJ15" s="1788"/>
      <c r="BK15" s="1788"/>
      <c r="BL15" s="865"/>
    </row>
    <row r="16" spans="1:72" s="717" customFormat="1" ht="15" customHeight="1">
      <c r="A16" s="865"/>
      <c r="B16" s="1788" t="s">
        <v>1692</v>
      </c>
      <c r="C16" s="1788"/>
      <c r="D16" s="1788"/>
      <c r="E16" s="1788"/>
      <c r="F16" s="1788"/>
      <c r="G16" s="1788"/>
      <c r="H16" s="1788"/>
      <c r="I16" s="1788"/>
      <c r="J16" s="1788"/>
      <c r="K16" s="1788"/>
      <c r="L16" s="1788"/>
      <c r="M16" s="1788"/>
      <c r="N16" s="1788"/>
      <c r="O16" s="1788"/>
      <c r="P16" s="1788"/>
      <c r="Q16" s="1788"/>
      <c r="R16" s="1788"/>
      <c r="S16" s="1788"/>
      <c r="T16" s="1788"/>
      <c r="U16" s="1788"/>
      <c r="V16" s="1788"/>
      <c r="W16" s="1788"/>
      <c r="X16" s="1788"/>
      <c r="Y16" s="1788"/>
      <c r="Z16" s="1788"/>
      <c r="AA16" s="1788"/>
      <c r="AB16" s="1788"/>
      <c r="AC16" s="1788"/>
      <c r="AD16" s="1788"/>
      <c r="AE16" s="1788"/>
      <c r="AF16" s="865"/>
      <c r="AG16" s="865"/>
      <c r="AH16" s="1788" t="s">
        <v>1692</v>
      </c>
      <c r="AI16" s="1788"/>
      <c r="AJ16" s="1788"/>
      <c r="AK16" s="1788"/>
      <c r="AL16" s="1788"/>
      <c r="AM16" s="1788"/>
      <c r="AN16" s="1788"/>
      <c r="AO16" s="1788"/>
      <c r="AP16" s="1788"/>
      <c r="AQ16" s="1788"/>
      <c r="AR16" s="1788"/>
      <c r="AS16" s="1788"/>
      <c r="AT16" s="1788"/>
      <c r="AU16" s="1788"/>
      <c r="AV16" s="1788"/>
      <c r="AW16" s="1788"/>
      <c r="AX16" s="1788"/>
      <c r="AY16" s="1788"/>
      <c r="AZ16" s="1788"/>
      <c r="BA16" s="1788"/>
      <c r="BB16" s="1788"/>
      <c r="BC16" s="1788"/>
      <c r="BD16" s="1788"/>
      <c r="BE16" s="1788"/>
      <c r="BF16" s="1788"/>
      <c r="BG16" s="1788"/>
      <c r="BH16" s="1788"/>
      <c r="BI16" s="1788"/>
      <c r="BJ16" s="1788"/>
      <c r="BK16" s="1788"/>
      <c r="BL16" s="865"/>
    </row>
    <row r="17" spans="1:64" s="717" customFormat="1" ht="15" customHeight="1">
      <c r="A17" s="865"/>
      <c r="B17" s="1788" t="s">
        <v>1693</v>
      </c>
      <c r="C17" s="1788"/>
      <c r="D17" s="1788"/>
      <c r="E17" s="1788"/>
      <c r="F17" s="1788"/>
      <c r="G17" s="1788"/>
      <c r="H17" s="1788"/>
      <c r="I17" s="1788"/>
      <c r="J17" s="1788"/>
      <c r="K17" s="1788"/>
      <c r="L17" s="1788"/>
      <c r="M17" s="1788"/>
      <c r="N17" s="1788"/>
      <c r="O17" s="1788"/>
      <c r="P17" s="1788"/>
      <c r="Q17" s="1788"/>
      <c r="R17" s="1788"/>
      <c r="S17" s="1788"/>
      <c r="T17" s="1788"/>
      <c r="U17" s="1788"/>
      <c r="V17" s="1788"/>
      <c r="W17" s="1788"/>
      <c r="X17" s="1788"/>
      <c r="Y17" s="1788"/>
      <c r="Z17" s="1788"/>
      <c r="AA17" s="1788"/>
      <c r="AB17" s="1788"/>
      <c r="AC17" s="1788"/>
      <c r="AD17" s="1788"/>
      <c r="AE17" s="1788"/>
      <c r="AF17" s="865"/>
      <c r="AG17" s="865"/>
      <c r="AH17" s="1788" t="s">
        <v>1693</v>
      </c>
      <c r="AI17" s="1788"/>
      <c r="AJ17" s="1788"/>
      <c r="AK17" s="1788"/>
      <c r="AL17" s="1788"/>
      <c r="AM17" s="1788"/>
      <c r="AN17" s="1788"/>
      <c r="AO17" s="1788"/>
      <c r="AP17" s="1788"/>
      <c r="AQ17" s="1788"/>
      <c r="AR17" s="1788"/>
      <c r="AS17" s="1788"/>
      <c r="AT17" s="1788"/>
      <c r="AU17" s="1788"/>
      <c r="AV17" s="1788"/>
      <c r="AW17" s="1788"/>
      <c r="AX17" s="1788"/>
      <c r="AY17" s="1788"/>
      <c r="AZ17" s="1788"/>
      <c r="BA17" s="1788"/>
      <c r="BB17" s="1788"/>
      <c r="BC17" s="1788"/>
      <c r="BD17" s="1788"/>
      <c r="BE17" s="1788"/>
      <c r="BF17" s="1788"/>
      <c r="BG17" s="1788"/>
      <c r="BH17" s="1788"/>
      <c r="BI17" s="1788"/>
      <c r="BJ17" s="1788"/>
      <c r="BK17" s="1788"/>
      <c r="BL17" s="865"/>
    </row>
    <row r="18" spans="1:64" s="717" customFormat="1" ht="15" customHeight="1">
      <c r="A18" s="865"/>
      <c r="B18" s="1788" t="s">
        <v>2169</v>
      </c>
      <c r="C18" s="1788"/>
      <c r="D18" s="1788"/>
      <c r="E18" s="1788"/>
      <c r="F18" s="1788"/>
      <c r="G18" s="1788"/>
      <c r="H18" s="1788"/>
      <c r="I18" s="1788"/>
      <c r="J18" s="1788"/>
      <c r="K18" s="1788"/>
      <c r="L18" s="1788"/>
      <c r="M18" s="1788"/>
      <c r="N18" s="1788"/>
      <c r="O18" s="1788"/>
      <c r="P18" s="1788"/>
      <c r="Q18" s="1788"/>
      <c r="R18" s="1788"/>
      <c r="S18" s="1788"/>
      <c r="T18" s="1788"/>
      <c r="U18" s="1788"/>
      <c r="V18" s="1788"/>
      <c r="W18" s="1788"/>
      <c r="X18" s="1788"/>
      <c r="Y18" s="1788"/>
      <c r="Z18" s="1788"/>
      <c r="AA18" s="1788"/>
      <c r="AB18" s="1788"/>
      <c r="AC18" s="1788"/>
      <c r="AD18" s="1788"/>
      <c r="AE18" s="1788"/>
      <c r="AF18" s="865"/>
      <c r="AG18" s="865"/>
      <c r="AH18" s="1788" t="s">
        <v>2169</v>
      </c>
      <c r="AI18" s="1788"/>
      <c r="AJ18" s="1788"/>
      <c r="AK18" s="1788"/>
      <c r="AL18" s="1788"/>
      <c r="AM18" s="1788"/>
      <c r="AN18" s="1788"/>
      <c r="AO18" s="1788"/>
      <c r="AP18" s="1788"/>
      <c r="AQ18" s="1788"/>
      <c r="AR18" s="1788"/>
      <c r="AS18" s="1788"/>
      <c r="AT18" s="1788"/>
      <c r="AU18" s="1788"/>
      <c r="AV18" s="1788"/>
      <c r="AW18" s="1788"/>
      <c r="AX18" s="1788"/>
      <c r="AY18" s="1788"/>
      <c r="AZ18" s="1788"/>
      <c r="BA18" s="1788"/>
      <c r="BB18" s="1788"/>
      <c r="BC18" s="1788"/>
      <c r="BD18" s="1788"/>
      <c r="BE18" s="1788"/>
      <c r="BF18" s="1788"/>
      <c r="BG18" s="1788"/>
      <c r="BH18" s="1788"/>
      <c r="BI18" s="1788"/>
      <c r="BJ18" s="1788"/>
      <c r="BK18" s="1788"/>
      <c r="BL18" s="865"/>
    </row>
    <row r="19" spans="1:64" s="717" customFormat="1" ht="15" customHeight="1">
      <c r="A19" s="865"/>
      <c r="B19" s="1788" t="s">
        <v>2114</v>
      </c>
      <c r="C19" s="1788"/>
      <c r="D19" s="1788"/>
      <c r="E19" s="1788"/>
      <c r="F19" s="1788"/>
      <c r="G19" s="1788"/>
      <c r="H19" s="1788"/>
      <c r="I19" s="1788"/>
      <c r="J19" s="1788"/>
      <c r="K19" s="1788"/>
      <c r="L19" s="1788"/>
      <c r="M19" s="1788"/>
      <c r="N19" s="1788"/>
      <c r="O19" s="1788"/>
      <c r="P19" s="1788"/>
      <c r="Q19" s="1788"/>
      <c r="R19" s="1788"/>
      <c r="S19" s="1788"/>
      <c r="T19" s="1788"/>
      <c r="U19" s="1788"/>
      <c r="V19" s="1788"/>
      <c r="W19" s="1788"/>
      <c r="X19" s="1788"/>
      <c r="Y19" s="1788"/>
      <c r="Z19" s="1788"/>
      <c r="AA19" s="1788"/>
      <c r="AB19" s="1788"/>
      <c r="AC19" s="1788"/>
      <c r="AD19" s="1788"/>
      <c r="AE19" s="1788"/>
      <c r="AF19" s="865"/>
      <c r="AG19" s="865"/>
      <c r="AH19" s="1788" t="s">
        <v>2114</v>
      </c>
      <c r="AI19" s="1788"/>
      <c r="AJ19" s="1788"/>
      <c r="AK19" s="1788"/>
      <c r="AL19" s="1788"/>
      <c r="AM19" s="1788"/>
      <c r="AN19" s="1788"/>
      <c r="AO19" s="1788"/>
      <c r="AP19" s="1788"/>
      <c r="AQ19" s="1788"/>
      <c r="AR19" s="1788"/>
      <c r="AS19" s="1788"/>
      <c r="AT19" s="1788"/>
      <c r="AU19" s="1788"/>
      <c r="AV19" s="1788"/>
      <c r="AW19" s="1788"/>
      <c r="AX19" s="1788"/>
      <c r="AY19" s="1788"/>
      <c r="AZ19" s="1788"/>
      <c r="BA19" s="1788"/>
      <c r="BB19" s="1788"/>
      <c r="BC19" s="1788"/>
      <c r="BD19" s="1788"/>
      <c r="BE19" s="1788"/>
      <c r="BF19" s="1788"/>
      <c r="BG19" s="1788"/>
      <c r="BH19" s="1788"/>
      <c r="BI19" s="1788"/>
      <c r="BJ19" s="1788"/>
      <c r="BK19" s="1788"/>
      <c r="BL19" s="865"/>
    </row>
    <row r="20" spans="1:64" s="717" customFormat="1" ht="15" customHeight="1">
      <c r="A20" s="865"/>
      <c r="B20" s="865"/>
      <c r="C20" s="865"/>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5"/>
      <c r="AS20" s="865"/>
      <c r="AT20" s="865"/>
      <c r="AU20" s="865"/>
      <c r="AV20" s="865"/>
      <c r="AW20" s="865"/>
      <c r="AX20" s="865"/>
      <c r="AY20" s="865"/>
      <c r="AZ20" s="865"/>
      <c r="BA20" s="865"/>
      <c r="BB20" s="865"/>
      <c r="BC20" s="865"/>
      <c r="BD20" s="865"/>
      <c r="BE20" s="865"/>
      <c r="BF20" s="865"/>
      <c r="BG20" s="865"/>
      <c r="BH20" s="865"/>
      <c r="BI20" s="865"/>
      <c r="BJ20" s="865"/>
      <c r="BK20" s="865"/>
      <c r="BL20" s="865"/>
    </row>
    <row r="21" spans="1:64" s="717" customFormat="1" ht="15" customHeight="1">
      <c r="A21" s="865"/>
      <c r="B21" s="865"/>
      <c r="C21" s="865"/>
      <c r="D21" s="865"/>
      <c r="E21" s="865"/>
      <c r="F21" s="865"/>
      <c r="G21" s="865"/>
      <c r="H21" s="872"/>
      <c r="I21" s="865"/>
      <c r="J21" s="865"/>
      <c r="K21" s="865"/>
      <c r="L21" s="865"/>
      <c r="M21" s="865"/>
      <c r="N21" s="871"/>
      <c r="O21" s="865"/>
      <c r="P21" s="865"/>
      <c r="Q21" s="865"/>
      <c r="R21" s="865"/>
      <c r="S21" s="865"/>
      <c r="T21" s="865"/>
      <c r="U21" s="865"/>
      <c r="V21" s="865"/>
      <c r="W21" s="865"/>
      <c r="X21" s="865"/>
      <c r="Y21" s="865"/>
      <c r="Z21" s="865"/>
      <c r="AA21" s="865"/>
      <c r="AB21" s="865"/>
      <c r="AC21" s="865"/>
      <c r="AD21" s="865"/>
      <c r="AE21" s="865"/>
      <c r="AF21" s="866"/>
      <c r="AG21" s="865"/>
      <c r="AH21" s="865"/>
      <c r="AI21" s="865"/>
      <c r="AJ21" s="865"/>
      <c r="AK21" s="865"/>
      <c r="AL21" s="865"/>
      <c r="AM21" s="865"/>
      <c r="AN21" s="872"/>
      <c r="AO21" s="865"/>
      <c r="AP21" s="865"/>
      <c r="AQ21" s="865"/>
      <c r="AR21" s="865"/>
      <c r="AS21" s="865"/>
      <c r="AT21" s="871"/>
      <c r="AU21" s="865"/>
      <c r="AV21" s="865"/>
      <c r="AW21" s="865"/>
      <c r="AX21" s="865"/>
      <c r="AY21" s="865"/>
      <c r="AZ21" s="865"/>
      <c r="BA21" s="865"/>
      <c r="BB21" s="865"/>
      <c r="BC21" s="865"/>
      <c r="BD21" s="865"/>
      <c r="BE21" s="865"/>
      <c r="BF21" s="865"/>
      <c r="BG21" s="865"/>
      <c r="BH21" s="865"/>
      <c r="BI21" s="865"/>
      <c r="BJ21" s="865"/>
      <c r="BK21" s="865"/>
      <c r="BL21" s="866"/>
    </row>
    <row r="22" spans="1:64" s="719" customFormat="1" ht="15" customHeight="1">
      <c r="A22" s="877"/>
      <c r="B22" s="877"/>
      <c r="C22" s="877"/>
      <c r="D22" s="877" t="s">
        <v>1694</v>
      </c>
      <c r="E22" s="877"/>
      <c r="F22" s="877"/>
      <c r="G22" s="877"/>
      <c r="H22" s="878"/>
      <c r="I22" s="877"/>
      <c r="J22" s="877"/>
      <c r="K22" s="1794">
        <f>評定条件入力表!C5</f>
        <v>1502100999</v>
      </c>
      <c r="L22" s="1794"/>
      <c r="M22" s="1794"/>
      <c r="N22" s="1794"/>
      <c r="O22" s="1794"/>
      <c r="P22" s="1794"/>
      <c r="Q22" s="1794"/>
      <c r="R22" s="1794"/>
      <c r="S22" s="1794"/>
      <c r="T22" s="1794"/>
      <c r="U22" s="1794"/>
      <c r="V22" s="1794"/>
      <c r="W22" s="1794"/>
      <c r="X22" s="1794"/>
      <c r="Y22" s="1794"/>
      <c r="Z22" s="1794"/>
      <c r="AA22" s="1794"/>
      <c r="AB22" s="1794"/>
      <c r="AC22" s="1794"/>
      <c r="AD22" s="877"/>
      <c r="AE22" s="877"/>
      <c r="AF22" s="879"/>
      <c r="AG22" s="877"/>
      <c r="AH22" s="877"/>
      <c r="AI22" s="877"/>
      <c r="AJ22" s="877" t="s">
        <v>1694</v>
      </c>
      <c r="AK22" s="877"/>
      <c r="AL22" s="877"/>
      <c r="AM22" s="877"/>
      <c r="AN22" s="878"/>
      <c r="AO22" s="877"/>
      <c r="AP22" s="877"/>
      <c r="AQ22" s="1794">
        <f>K22</f>
        <v>1502100999</v>
      </c>
      <c r="AR22" s="1794"/>
      <c r="AS22" s="1794"/>
      <c r="AT22" s="1794"/>
      <c r="AU22" s="1794"/>
      <c r="AV22" s="1794"/>
      <c r="AW22" s="1794"/>
      <c r="AX22" s="1794"/>
      <c r="AY22" s="1794"/>
      <c r="AZ22" s="1794"/>
      <c r="BA22" s="1794"/>
      <c r="BB22" s="1794"/>
      <c r="BC22" s="1794"/>
      <c r="BD22" s="1794"/>
      <c r="BE22" s="1794"/>
      <c r="BF22" s="1794"/>
      <c r="BG22" s="1794"/>
      <c r="BH22" s="1794"/>
      <c r="BI22" s="1794"/>
      <c r="BJ22" s="877"/>
      <c r="BK22" s="877"/>
      <c r="BL22" s="879"/>
    </row>
    <row r="23" spans="1:64" s="719" customFormat="1" ht="15" customHeight="1">
      <c r="A23" s="877"/>
      <c r="B23" s="877"/>
      <c r="C23" s="877"/>
      <c r="D23" s="877" t="s">
        <v>1695</v>
      </c>
      <c r="E23" s="877"/>
      <c r="F23" s="877"/>
      <c r="G23" s="877"/>
      <c r="H23" s="878"/>
      <c r="I23" s="877"/>
      <c r="J23" s="877"/>
      <c r="K23" s="1795" t="str">
        <f>評定条件入力表!C6</f>
        <v>○○○○○○線配水管布設工事</v>
      </c>
      <c r="L23" s="1796"/>
      <c r="M23" s="1796"/>
      <c r="N23" s="1796"/>
      <c r="O23" s="1796"/>
      <c r="P23" s="1796"/>
      <c r="Q23" s="1796"/>
      <c r="R23" s="1796"/>
      <c r="S23" s="1796"/>
      <c r="T23" s="1796"/>
      <c r="U23" s="1796"/>
      <c r="V23" s="1796"/>
      <c r="W23" s="1796"/>
      <c r="X23" s="1796"/>
      <c r="Y23" s="1796"/>
      <c r="Z23" s="1796"/>
      <c r="AA23" s="1796"/>
      <c r="AB23" s="1796"/>
      <c r="AC23" s="1796"/>
      <c r="AD23" s="877"/>
      <c r="AE23" s="877"/>
      <c r="AF23" s="879"/>
      <c r="AG23" s="877"/>
      <c r="AH23" s="877"/>
      <c r="AI23" s="877"/>
      <c r="AJ23" s="877" t="s">
        <v>1695</v>
      </c>
      <c r="AK23" s="877"/>
      <c r="AL23" s="877"/>
      <c r="AM23" s="877"/>
      <c r="AN23" s="878"/>
      <c r="AO23" s="877"/>
      <c r="AP23" s="877"/>
      <c r="AQ23" s="1795" t="str">
        <f>K23</f>
        <v>○○○○○○線配水管布設工事</v>
      </c>
      <c r="AR23" s="1796"/>
      <c r="AS23" s="1796"/>
      <c r="AT23" s="1796"/>
      <c r="AU23" s="1796"/>
      <c r="AV23" s="1796"/>
      <c r="AW23" s="1796"/>
      <c r="AX23" s="1796"/>
      <c r="AY23" s="1796"/>
      <c r="AZ23" s="1796"/>
      <c r="BA23" s="1796"/>
      <c r="BB23" s="1796"/>
      <c r="BC23" s="1796"/>
      <c r="BD23" s="1796"/>
      <c r="BE23" s="1796"/>
      <c r="BF23" s="1796"/>
      <c r="BG23" s="1796"/>
      <c r="BH23" s="1796"/>
      <c r="BI23" s="1796"/>
      <c r="BJ23" s="877"/>
      <c r="BK23" s="877"/>
      <c r="BL23" s="879"/>
    </row>
    <row r="24" spans="1:64" s="719" customFormat="1" ht="15" customHeight="1">
      <c r="A24" s="877"/>
      <c r="B24" s="877"/>
      <c r="C24" s="877"/>
      <c r="D24" s="877" t="s">
        <v>8</v>
      </c>
      <c r="E24" s="877"/>
      <c r="F24" s="877"/>
      <c r="G24" s="877"/>
      <c r="H24" s="878"/>
      <c r="I24" s="877"/>
      <c r="J24" s="877"/>
      <c r="K24" s="1790" t="str">
        <f>評定条件入力表!C17</f>
        <v>令和○年○月○日</v>
      </c>
      <c r="L24" s="1791"/>
      <c r="M24" s="1791"/>
      <c r="N24" s="1791"/>
      <c r="O24" s="1791"/>
      <c r="P24" s="1791"/>
      <c r="Q24" s="1791"/>
      <c r="R24" s="877"/>
      <c r="S24" s="877"/>
      <c r="T24" s="877" t="s">
        <v>1696</v>
      </c>
      <c r="U24" s="877"/>
      <c r="V24" s="877"/>
      <c r="W24" s="1792" t="str">
        <f>評定条件入力表!E17</f>
        <v>令和○年○月○日</v>
      </c>
      <c r="X24" s="1793"/>
      <c r="Y24" s="1793"/>
      <c r="Z24" s="1793"/>
      <c r="AA24" s="1793"/>
      <c r="AB24" s="1793"/>
      <c r="AC24" s="1793"/>
      <c r="AD24" s="877"/>
      <c r="AE24" s="877"/>
      <c r="AF24" s="879"/>
      <c r="AG24" s="877"/>
      <c r="AH24" s="877"/>
      <c r="AI24" s="877"/>
      <c r="AJ24" s="877" t="s">
        <v>8</v>
      </c>
      <c r="AK24" s="877"/>
      <c r="AL24" s="877"/>
      <c r="AM24" s="877"/>
      <c r="AN24" s="878"/>
      <c r="AO24" s="877"/>
      <c r="AP24" s="877"/>
      <c r="AQ24" s="1790" t="str">
        <f>K24</f>
        <v>令和○年○月○日</v>
      </c>
      <c r="AR24" s="1791"/>
      <c r="AS24" s="1791"/>
      <c r="AT24" s="1791"/>
      <c r="AU24" s="1791"/>
      <c r="AV24" s="1791"/>
      <c r="AW24" s="1791"/>
      <c r="AX24" s="877"/>
      <c r="AY24" s="877"/>
      <c r="AZ24" s="877" t="s">
        <v>1697</v>
      </c>
      <c r="BA24" s="877"/>
      <c r="BB24" s="877"/>
      <c r="BC24" s="1792" t="str">
        <f>W24</f>
        <v>令和○年○月○日</v>
      </c>
      <c r="BD24" s="1793"/>
      <c r="BE24" s="1793"/>
      <c r="BF24" s="1793"/>
      <c r="BG24" s="1793"/>
      <c r="BH24" s="1793"/>
      <c r="BI24" s="1793"/>
      <c r="BJ24" s="877"/>
      <c r="BK24" s="877"/>
      <c r="BL24" s="879"/>
    </row>
    <row r="25" spans="1:64" s="719" customFormat="1" ht="15" customHeight="1">
      <c r="A25" s="877"/>
      <c r="B25" s="877"/>
      <c r="C25" s="877"/>
      <c r="D25" s="877" t="s">
        <v>1698</v>
      </c>
      <c r="E25" s="877"/>
      <c r="F25" s="877"/>
      <c r="G25" s="877"/>
      <c r="H25" s="878"/>
      <c r="I25" s="877"/>
      <c r="J25" s="877"/>
      <c r="K25" s="1790" t="str">
        <f>評定条件入力表!C18</f>
        <v>令和○年○月○日</v>
      </c>
      <c r="L25" s="1790"/>
      <c r="M25" s="1790"/>
      <c r="N25" s="1790"/>
      <c r="O25" s="1790"/>
      <c r="P25" s="1790"/>
      <c r="Q25" s="1790"/>
      <c r="R25" s="877"/>
      <c r="S25" s="877"/>
      <c r="T25" s="877"/>
      <c r="U25" s="877"/>
      <c r="V25" s="877"/>
      <c r="W25" s="877"/>
      <c r="X25" s="877"/>
      <c r="Y25" s="877"/>
      <c r="Z25" s="877"/>
      <c r="AA25" s="877"/>
      <c r="AB25" s="877"/>
      <c r="AC25" s="877"/>
      <c r="AD25" s="877"/>
      <c r="AE25" s="877"/>
      <c r="AF25" s="879"/>
      <c r="AG25" s="877"/>
      <c r="AH25" s="877"/>
      <c r="AI25" s="877"/>
      <c r="AJ25" s="877" t="s">
        <v>1698</v>
      </c>
      <c r="AK25" s="877"/>
      <c r="AL25" s="877"/>
      <c r="AM25" s="877"/>
      <c r="AN25" s="878"/>
      <c r="AO25" s="877"/>
      <c r="AP25" s="877"/>
      <c r="AQ25" s="1790" t="str">
        <f>K25</f>
        <v>令和○年○月○日</v>
      </c>
      <c r="AR25" s="1790"/>
      <c r="AS25" s="1790"/>
      <c r="AT25" s="1790"/>
      <c r="AU25" s="1790"/>
      <c r="AV25" s="1790"/>
      <c r="AW25" s="1790"/>
      <c r="AX25" s="877"/>
      <c r="AY25" s="877"/>
      <c r="AZ25" s="877"/>
      <c r="BA25" s="877"/>
      <c r="BB25" s="877"/>
      <c r="BC25" s="877"/>
      <c r="BD25" s="877"/>
      <c r="BE25" s="877"/>
      <c r="BF25" s="877"/>
      <c r="BG25" s="877"/>
      <c r="BH25" s="877"/>
      <c r="BI25" s="877"/>
      <c r="BJ25" s="877"/>
      <c r="BK25" s="877"/>
      <c r="BL25" s="879"/>
    </row>
    <row r="26" spans="1:64" s="719" customFormat="1" ht="15" customHeight="1">
      <c r="A26" s="877"/>
      <c r="B26" s="877"/>
      <c r="C26" s="877"/>
      <c r="D26" s="877" t="s">
        <v>10</v>
      </c>
      <c r="E26" s="877"/>
      <c r="F26" s="877"/>
      <c r="G26" s="877"/>
      <c r="H26" s="878"/>
      <c r="I26" s="877"/>
      <c r="J26" s="877"/>
      <c r="K26" s="1797" t="s">
        <v>1699</v>
      </c>
      <c r="L26" s="1797"/>
      <c r="M26" s="1797"/>
      <c r="N26" s="877"/>
      <c r="O26" s="877"/>
      <c r="P26" s="877"/>
      <c r="Q26" s="877"/>
      <c r="R26" s="877"/>
      <c r="S26" s="877"/>
      <c r="T26" s="877"/>
      <c r="U26" s="877"/>
      <c r="V26" s="877"/>
      <c r="W26" s="877"/>
      <c r="X26" s="877"/>
      <c r="Y26" s="877"/>
      <c r="Z26" s="877"/>
      <c r="AA26" s="877"/>
      <c r="AB26" s="877"/>
      <c r="AC26" s="877"/>
      <c r="AD26" s="877"/>
      <c r="AE26" s="877"/>
      <c r="AF26" s="879"/>
      <c r="AG26" s="877"/>
      <c r="AH26" s="877"/>
      <c r="AI26" s="877"/>
      <c r="AJ26" s="877" t="s">
        <v>10</v>
      </c>
      <c r="AK26" s="877"/>
      <c r="AL26" s="877"/>
      <c r="AM26" s="877"/>
      <c r="AN26" s="878"/>
      <c r="AO26" s="877"/>
      <c r="AP26" s="877"/>
      <c r="AQ26" s="1797" t="s">
        <v>1699</v>
      </c>
      <c r="AR26" s="1797"/>
      <c r="AS26" s="1797"/>
      <c r="AT26" s="877"/>
      <c r="AU26" s="877"/>
      <c r="AV26" s="877"/>
      <c r="AW26" s="877"/>
      <c r="AX26" s="877"/>
      <c r="AY26" s="877"/>
      <c r="AZ26" s="877"/>
      <c r="BA26" s="877"/>
      <c r="BB26" s="877"/>
      <c r="BC26" s="877"/>
      <c r="BD26" s="877"/>
      <c r="BE26" s="877"/>
      <c r="BF26" s="877"/>
      <c r="BG26" s="877"/>
      <c r="BH26" s="877"/>
      <c r="BI26" s="877"/>
      <c r="BJ26" s="877"/>
      <c r="BK26" s="877"/>
      <c r="BL26" s="879"/>
    </row>
    <row r="27" spans="1:64" s="719" customFormat="1" ht="15" customHeight="1">
      <c r="A27" s="877"/>
      <c r="B27" s="877"/>
      <c r="C27" s="877"/>
      <c r="D27" s="877" t="s">
        <v>9</v>
      </c>
      <c r="E27" s="877"/>
      <c r="F27" s="877"/>
      <c r="G27" s="877"/>
      <c r="H27" s="878"/>
      <c r="I27" s="877"/>
      <c r="J27" s="877"/>
      <c r="K27" s="1798" t="e">
        <f>ROUND(T44,0)</f>
        <v>#VALUE!</v>
      </c>
      <c r="L27" s="1798"/>
      <c r="M27" s="1798"/>
      <c r="N27" s="880"/>
      <c r="O27" s="880" t="s">
        <v>1700</v>
      </c>
      <c r="P27" s="880"/>
      <c r="Q27" s="881" t="s">
        <v>1701</v>
      </c>
      <c r="R27" s="877"/>
      <c r="S27" s="877"/>
      <c r="T27" s="877"/>
      <c r="U27" s="877"/>
      <c r="V27" s="877"/>
      <c r="W27" s="877"/>
      <c r="X27" s="877"/>
      <c r="Y27" s="877"/>
      <c r="Z27" s="877"/>
      <c r="AA27" s="877"/>
      <c r="AB27" s="877"/>
      <c r="AC27" s="877"/>
      <c r="AD27" s="877"/>
      <c r="AE27" s="877"/>
      <c r="AF27" s="879"/>
      <c r="AG27" s="877"/>
      <c r="AH27" s="877"/>
      <c r="AI27" s="877"/>
      <c r="AJ27" s="877" t="s">
        <v>9</v>
      </c>
      <c r="AK27" s="877"/>
      <c r="AL27" s="877"/>
      <c r="AM27" s="877"/>
      <c r="AN27" s="878"/>
      <c r="AO27" s="877"/>
      <c r="AP27" s="877"/>
      <c r="AQ27" s="1798" t="e">
        <f>ROUND(AZ44,0)</f>
        <v>#VALUE!</v>
      </c>
      <c r="AR27" s="1798"/>
      <c r="AS27" s="1798"/>
      <c r="AT27" s="880"/>
      <c r="AU27" s="880" t="s">
        <v>1700</v>
      </c>
      <c r="AV27" s="880"/>
      <c r="AW27" s="881" t="s">
        <v>1701</v>
      </c>
      <c r="AX27" s="877"/>
      <c r="AY27" s="877"/>
      <c r="AZ27" s="877"/>
      <c r="BA27" s="877"/>
      <c r="BB27" s="877"/>
      <c r="BC27" s="877"/>
      <c r="BD27" s="877"/>
      <c r="BE27" s="877"/>
      <c r="BF27" s="877"/>
      <c r="BG27" s="877"/>
      <c r="BH27" s="877"/>
      <c r="BI27" s="877"/>
      <c r="BJ27" s="877"/>
      <c r="BK27" s="877"/>
      <c r="BL27" s="879"/>
    </row>
    <row r="28" spans="1:64" s="719" customFormat="1" ht="15" customHeight="1">
      <c r="A28" s="877"/>
      <c r="B28" s="877"/>
      <c r="C28" s="877"/>
      <c r="D28" s="877"/>
      <c r="E28" s="877"/>
      <c r="F28" s="877"/>
      <c r="G28" s="877"/>
      <c r="H28" s="878"/>
      <c r="I28" s="877"/>
      <c r="J28" s="877"/>
      <c r="K28" s="880"/>
      <c r="L28" s="880"/>
      <c r="M28" s="880"/>
      <c r="N28" s="877"/>
      <c r="O28" s="877"/>
      <c r="P28" s="877"/>
      <c r="Q28" s="877"/>
      <c r="R28" s="877"/>
      <c r="S28" s="877"/>
      <c r="T28" s="877"/>
      <c r="U28" s="877"/>
      <c r="V28" s="877"/>
      <c r="W28" s="877"/>
      <c r="X28" s="877"/>
      <c r="Y28" s="877"/>
      <c r="Z28" s="877"/>
      <c r="AA28" s="877"/>
      <c r="AB28" s="877"/>
      <c r="AC28" s="877"/>
      <c r="AD28" s="877"/>
      <c r="AE28" s="877"/>
      <c r="AF28" s="879"/>
      <c r="AG28" s="877"/>
      <c r="AH28" s="877"/>
      <c r="AI28" s="877"/>
      <c r="AJ28" s="877"/>
      <c r="AK28" s="877"/>
      <c r="AL28" s="877"/>
      <c r="AM28" s="877"/>
      <c r="AN28" s="878"/>
      <c r="AO28" s="877"/>
      <c r="AP28" s="877"/>
      <c r="AQ28" s="880"/>
      <c r="AR28" s="880"/>
      <c r="AS28" s="880"/>
      <c r="AT28" s="877"/>
      <c r="AU28" s="877"/>
      <c r="AV28" s="877"/>
      <c r="AW28" s="877"/>
      <c r="AX28" s="877"/>
      <c r="AY28" s="877"/>
      <c r="AZ28" s="877"/>
      <c r="BA28" s="877"/>
      <c r="BB28" s="877"/>
      <c r="BC28" s="877"/>
      <c r="BD28" s="877"/>
      <c r="BE28" s="877"/>
      <c r="BF28" s="877"/>
      <c r="BG28" s="877"/>
      <c r="BH28" s="877"/>
      <c r="BI28" s="877"/>
      <c r="BJ28" s="877"/>
      <c r="BK28" s="877"/>
      <c r="BL28" s="879"/>
    </row>
    <row r="29" spans="1:64" s="719" customFormat="1" ht="15" customHeight="1">
      <c r="A29" s="877"/>
      <c r="B29" s="877"/>
      <c r="C29" s="877"/>
      <c r="D29" s="877" t="s">
        <v>1702</v>
      </c>
      <c r="E29" s="877"/>
      <c r="F29" s="877"/>
      <c r="G29" s="877"/>
      <c r="H29" s="878"/>
      <c r="I29" s="877"/>
      <c r="J29" s="877"/>
      <c r="K29" s="880"/>
      <c r="L29" s="880"/>
      <c r="M29" s="880"/>
      <c r="N29" s="877"/>
      <c r="O29" s="877"/>
      <c r="P29" s="877"/>
      <c r="Q29" s="877"/>
      <c r="R29" s="877"/>
      <c r="S29" s="877"/>
      <c r="T29" s="877"/>
      <c r="U29" s="877"/>
      <c r="V29" s="877"/>
      <c r="W29" s="877"/>
      <c r="X29" s="877"/>
      <c r="Y29" s="877"/>
      <c r="Z29" s="877"/>
      <c r="AA29" s="877"/>
      <c r="AB29" s="877"/>
      <c r="AC29" s="877"/>
      <c r="AD29" s="877"/>
      <c r="AE29" s="877"/>
      <c r="AF29" s="879"/>
      <c r="AG29" s="877"/>
      <c r="AH29" s="877"/>
      <c r="AI29" s="877"/>
      <c r="AJ29" s="877" t="s">
        <v>1703</v>
      </c>
      <c r="AK29" s="877"/>
      <c r="AL29" s="877"/>
      <c r="AM29" s="877"/>
      <c r="AN29" s="878"/>
      <c r="AO29" s="877"/>
      <c r="AP29" s="877"/>
      <c r="AQ29" s="880"/>
      <c r="AR29" s="880"/>
      <c r="AS29" s="880"/>
      <c r="AT29" s="877"/>
      <c r="AU29" s="877"/>
      <c r="AV29" s="877"/>
      <c r="AW29" s="877"/>
      <c r="AX29" s="877"/>
      <c r="AY29" s="877"/>
      <c r="AZ29" s="877"/>
      <c r="BA29" s="877"/>
      <c r="BB29" s="877"/>
      <c r="BC29" s="877"/>
      <c r="BD29" s="877"/>
      <c r="BE29" s="877"/>
      <c r="BF29" s="877"/>
      <c r="BG29" s="877"/>
      <c r="BH29" s="877"/>
      <c r="BI29" s="877"/>
      <c r="BJ29" s="877"/>
      <c r="BK29" s="877"/>
      <c r="BL29" s="879"/>
    </row>
    <row r="30" spans="1:64" ht="15" customHeight="1">
      <c r="A30" s="882"/>
      <c r="B30" s="883"/>
      <c r="C30" s="883"/>
      <c r="D30" s="1799" t="s">
        <v>1704</v>
      </c>
      <c r="E30" s="1800"/>
      <c r="F30" s="1800"/>
      <c r="G30" s="1800"/>
      <c r="H30" s="1800"/>
      <c r="I30" s="1800"/>
      <c r="J30" s="1801"/>
      <c r="K30" s="1799" t="s">
        <v>1705</v>
      </c>
      <c r="L30" s="1800"/>
      <c r="M30" s="1800"/>
      <c r="N30" s="1800"/>
      <c r="O30" s="1800"/>
      <c r="P30" s="1800"/>
      <c r="Q30" s="1800"/>
      <c r="R30" s="1801"/>
      <c r="S30" s="1802" t="s">
        <v>1706</v>
      </c>
      <c r="T30" s="1803"/>
      <c r="U30" s="1803"/>
      <c r="V30" s="1803"/>
      <c r="W30" s="1803"/>
      <c r="X30" s="884" t="s">
        <v>1707</v>
      </c>
      <c r="Y30" s="1803" t="s">
        <v>1708</v>
      </c>
      <c r="Z30" s="1803"/>
      <c r="AA30" s="1803"/>
      <c r="AB30" s="1803"/>
      <c r="AC30" s="1804"/>
      <c r="AD30" s="883"/>
      <c r="AE30" s="882"/>
      <c r="AF30" s="882"/>
      <c r="AG30" s="882"/>
      <c r="AH30" s="883"/>
      <c r="AI30" s="883"/>
      <c r="AJ30" s="1799" t="s">
        <v>1709</v>
      </c>
      <c r="AK30" s="1800"/>
      <c r="AL30" s="1800"/>
      <c r="AM30" s="1800"/>
      <c r="AN30" s="1800"/>
      <c r="AO30" s="1800"/>
      <c r="AP30" s="1801"/>
      <c r="AQ30" s="1799" t="s">
        <v>1705</v>
      </c>
      <c r="AR30" s="1800"/>
      <c r="AS30" s="1800"/>
      <c r="AT30" s="1800"/>
      <c r="AU30" s="1800"/>
      <c r="AV30" s="1800"/>
      <c r="AW30" s="1800"/>
      <c r="AX30" s="1801"/>
      <c r="AY30" s="1802" t="s">
        <v>1706</v>
      </c>
      <c r="AZ30" s="1803"/>
      <c r="BA30" s="1803"/>
      <c r="BB30" s="1803"/>
      <c r="BC30" s="1803"/>
      <c r="BD30" s="884" t="s">
        <v>1707</v>
      </c>
      <c r="BE30" s="1803" t="s">
        <v>1708</v>
      </c>
      <c r="BF30" s="1803"/>
      <c r="BG30" s="1803"/>
      <c r="BH30" s="1803"/>
      <c r="BI30" s="1804"/>
      <c r="BJ30" s="883"/>
      <c r="BK30" s="882"/>
      <c r="BL30" s="882"/>
    </row>
    <row r="31" spans="1:64" ht="15" customHeight="1">
      <c r="A31" s="882"/>
      <c r="B31" s="883"/>
      <c r="C31" s="883"/>
      <c r="D31" s="885" t="s">
        <v>1710</v>
      </c>
      <c r="E31" s="886"/>
      <c r="F31" s="884"/>
      <c r="G31" s="884"/>
      <c r="H31" s="884"/>
      <c r="I31" s="884"/>
      <c r="J31" s="887"/>
      <c r="K31" s="888" t="s">
        <v>1711</v>
      </c>
      <c r="L31" s="889"/>
      <c r="M31" s="890"/>
      <c r="N31" s="890"/>
      <c r="O31" s="889"/>
      <c r="P31" s="889"/>
      <c r="Q31" s="891"/>
      <c r="R31" s="892"/>
      <c r="S31" s="893"/>
      <c r="T31" s="1809" t="e">
        <f>項目別評定点!C6</f>
        <v>#VALUE!</v>
      </c>
      <c r="U31" s="1809"/>
      <c r="V31" s="1809"/>
      <c r="W31" s="894"/>
      <c r="X31" s="894" t="s">
        <v>1712</v>
      </c>
      <c r="Y31" s="1808">
        <f>[1]評定点!M7</f>
        <v>3.3</v>
      </c>
      <c r="Z31" s="1808"/>
      <c r="AA31" s="1808"/>
      <c r="AB31" s="894" t="s">
        <v>1700</v>
      </c>
      <c r="AC31" s="892"/>
      <c r="AD31" s="883"/>
      <c r="AE31" s="882"/>
      <c r="AF31" s="882"/>
      <c r="AG31" s="882"/>
      <c r="AH31" s="883"/>
      <c r="AI31" s="883"/>
      <c r="AJ31" s="885" t="s">
        <v>1710</v>
      </c>
      <c r="AK31" s="886"/>
      <c r="AL31" s="884"/>
      <c r="AM31" s="884"/>
      <c r="AN31" s="884"/>
      <c r="AO31" s="884"/>
      <c r="AP31" s="887"/>
      <c r="AQ31" s="888" t="s">
        <v>1711</v>
      </c>
      <c r="AR31" s="889"/>
      <c r="AS31" s="890"/>
      <c r="AT31" s="890"/>
      <c r="AU31" s="889"/>
      <c r="AV31" s="889"/>
      <c r="AW31" s="891"/>
      <c r="AX31" s="892"/>
      <c r="AY31" s="893"/>
      <c r="AZ31" s="1809" t="e">
        <f t="shared" ref="AZ31:AZ44" si="0">T31</f>
        <v>#VALUE!</v>
      </c>
      <c r="BA31" s="1809"/>
      <c r="BB31" s="1809"/>
      <c r="BC31" s="894"/>
      <c r="BD31" s="894" t="s">
        <v>1713</v>
      </c>
      <c r="BE31" s="1808">
        <f>[1]評定点!M7</f>
        <v>3.3</v>
      </c>
      <c r="BF31" s="1808"/>
      <c r="BG31" s="1808"/>
      <c r="BH31" s="894" t="s">
        <v>1700</v>
      </c>
      <c r="BI31" s="892"/>
      <c r="BJ31" s="883"/>
      <c r="BK31" s="882"/>
      <c r="BL31" s="882"/>
    </row>
    <row r="32" spans="1:64" ht="15" customHeight="1">
      <c r="A32" s="882"/>
      <c r="B32" s="883"/>
      <c r="C32" s="883"/>
      <c r="D32" s="895"/>
      <c r="E32" s="896"/>
      <c r="F32" s="897"/>
      <c r="G32" s="897"/>
      <c r="H32" s="897"/>
      <c r="I32" s="897"/>
      <c r="J32" s="898"/>
      <c r="K32" s="899" t="s">
        <v>1714</v>
      </c>
      <c r="L32" s="900"/>
      <c r="M32" s="901"/>
      <c r="N32" s="901"/>
      <c r="O32" s="902"/>
      <c r="P32" s="902"/>
      <c r="Q32" s="902"/>
      <c r="R32" s="903"/>
      <c r="S32" s="904"/>
      <c r="T32" s="1805" t="e">
        <f>項目別評定点!C7</f>
        <v>#VALUE!</v>
      </c>
      <c r="U32" s="1805"/>
      <c r="V32" s="1805"/>
      <c r="W32" s="905"/>
      <c r="X32" s="906" t="s">
        <v>1707</v>
      </c>
      <c r="Y32" s="1806">
        <f>[1]評定点!M9</f>
        <v>4.0999999999999996</v>
      </c>
      <c r="Z32" s="1806"/>
      <c r="AA32" s="1806"/>
      <c r="AB32" s="901" t="s">
        <v>1700</v>
      </c>
      <c r="AC32" s="903"/>
      <c r="AD32" s="883"/>
      <c r="AE32" s="882"/>
      <c r="AF32" s="882"/>
      <c r="AG32" s="882"/>
      <c r="AH32" s="883"/>
      <c r="AI32" s="883"/>
      <c r="AJ32" s="895"/>
      <c r="AK32" s="896"/>
      <c r="AL32" s="897"/>
      <c r="AM32" s="897"/>
      <c r="AN32" s="897"/>
      <c r="AO32" s="897"/>
      <c r="AP32" s="898"/>
      <c r="AQ32" s="899" t="s">
        <v>1714</v>
      </c>
      <c r="AR32" s="900"/>
      <c r="AS32" s="901"/>
      <c r="AT32" s="901"/>
      <c r="AU32" s="902"/>
      <c r="AV32" s="902"/>
      <c r="AW32" s="902"/>
      <c r="AX32" s="903"/>
      <c r="AY32" s="904"/>
      <c r="AZ32" s="1805" t="e">
        <f t="shared" si="0"/>
        <v>#VALUE!</v>
      </c>
      <c r="BA32" s="1805"/>
      <c r="BB32" s="1805"/>
      <c r="BC32" s="905"/>
      <c r="BD32" s="906" t="s">
        <v>1707</v>
      </c>
      <c r="BE32" s="1806">
        <f>[1]評定点!M9</f>
        <v>4.0999999999999996</v>
      </c>
      <c r="BF32" s="1806"/>
      <c r="BG32" s="1806"/>
      <c r="BH32" s="901" t="s">
        <v>1700</v>
      </c>
      <c r="BI32" s="903"/>
      <c r="BJ32" s="883"/>
      <c r="BK32" s="882"/>
      <c r="BL32" s="882"/>
    </row>
    <row r="33" spans="1:64" ht="15" customHeight="1">
      <c r="A33" s="882"/>
      <c r="B33" s="883"/>
      <c r="C33" s="883"/>
      <c r="D33" s="885" t="s">
        <v>1715</v>
      </c>
      <c r="E33" s="886"/>
      <c r="F33" s="884"/>
      <c r="G33" s="884"/>
      <c r="H33" s="884"/>
      <c r="I33" s="884"/>
      <c r="J33" s="907"/>
      <c r="K33" s="888" t="s">
        <v>1716</v>
      </c>
      <c r="L33" s="891"/>
      <c r="M33" s="890"/>
      <c r="N33" s="890"/>
      <c r="O33" s="908"/>
      <c r="P33" s="908"/>
      <c r="Q33" s="908"/>
      <c r="R33" s="892"/>
      <c r="S33" s="909"/>
      <c r="T33" s="1807" t="e">
        <f>項目別評定点!C8</f>
        <v>#VALUE!</v>
      </c>
      <c r="U33" s="1807"/>
      <c r="V33" s="1807"/>
      <c r="W33" s="910"/>
      <c r="X33" s="894" t="s">
        <v>1717</v>
      </c>
      <c r="Y33" s="1808">
        <f>[1]評定点!M11</f>
        <v>13</v>
      </c>
      <c r="Z33" s="1808"/>
      <c r="AA33" s="1808"/>
      <c r="AB33" s="890" t="s">
        <v>1700</v>
      </c>
      <c r="AC33" s="911"/>
      <c r="AD33" s="883"/>
      <c r="AE33" s="882"/>
      <c r="AF33" s="882"/>
      <c r="AG33" s="882"/>
      <c r="AH33" s="883"/>
      <c r="AI33" s="883"/>
      <c r="AJ33" s="885" t="s">
        <v>1715</v>
      </c>
      <c r="AK33" s="886"/>
      <c r="AL33" s="884"/>
      <c r="AM33" s="884"/>
      <c r="AN33" s="884"/>
      <c r="AO33" s="884"/>
      <c r="AP33" s="907"/>
      <c r="AQ33" s="888" t="s">
        <v>1716</v>
      </c>
      <c r="AR33" s="891"/>
      <c r="AS33" s="890"/>
      <c r="AT33" s="890"/>
      <c r="AU33" s="908"/>
      <c r="AV33" s="908"/>
      <c r="AW33" s="908"/>
      <c r="AX33" s="892"/>
      <c r="AY33" s="909"/>
      <c r="AZ33" s="1807" t="e">
        <f t="shared" si="0"/>
        <v>#VALUE!</v>
      </c>
      <c r="BA33" s="1807"/>
      <c r="BB33" s="1807"/>
      <c r="BC33" s="910"/>
      <c r="BD33" s="894" t="s">
        <v>1718</v>
      </c>
      <c r="BE33" s="1808">
        <f>[1]評定点!M11</f>
        <v>13</v>
      </c>
      <c r="BF33" s="1808"/>
      <c r="BG33" s="1808"/>
      <c r="BH33" s="890" t="s">
        <v>1700</v>
      </c>
      <c r="BI33" s="911"/>
      <c r="BJ33" s="883"/>
      <c r="BK33" s="882"/>
      <c r="BL33" s="882"/>
    </row>
    <row r="34" spans="1:64" ht="15" customHeight="1">
      <c r="A34" s="882"/>
      <c r="B34" s="883"/>
      <c r="C34" s="883"/>
      <c r="D34" s="912"/>
      <c r="E34" s="882"/>
      <c r="F34" s="913"/>
      <c r="G34" s="913"/>
      <c r="H34" s="913"/>
      <c r="I34" s="913"/>
      <c r="J34" s="914"/>
      <c r="K34" s="915" t="s">
        <v>1719</v>
      </c>
      <c r="L34" s="916"/>
      <c r="M34" s="917"/>
      <c r="N34" s="917"/>
      <c r="O34" s="918"/>
      <c r="P34" s="918"/>
      <c r="Q34" s="918"/>
      <c r="R34" s="919"/>
      <c r="S34" s="920"/>
      <c r="T34" s="1810" t="e">
        <f>項目別評定点!C9</f>
        <v>#VALUE!</v>
      </c>
      <c r="U34" s="1810"/>
      <c r="V34" s="1810"/>
      <c r="W34" s="921"/>
      <c r="X34" s="922" t="s">
        <v>1720</v>
      </c>
      <c r="Y34" s="1811">
        <f>[1]評定点!M13</f>
        <v>8.5</v>
      </c>
      <c r="Z34" s="1811"/>
      <c r="AA34" s="1811"/>
      <c r="AB34" s="917" t="s">
        <v>1700</v>
      </c>
      <c r="AC34" s="923"/>
      <c r="AD34" s="883"/>
      <c r="AE34" s="882"/>
      <c r="AF34" s="882"/>
      <c r="AG34" s="882"/>
      <c r="AH34" s="883"/>
      <c r="AI34" s="883"/>
      <c r="AJ34" s="912"/>
      <c r="AK34" s="882"/>
      <c r="AL34" s="913"/>
      <c r="AM34" s="913"/>
      <c r="AN34" s="913"/>
      <c r="AO34" s="913"/>
      <c r="AP34" s="914"/>
      <c r="AQ34" s="915" t="s">
        <v>1719</v>
      </c>
      <c r="AR34" s="916"/>
      <c r="AS34" s="917"/>
      <c r="AT34" s="917"/>
      <c r="AU34" s="918"/>
      <c r="AV34" s="918"/>
      <c r="AW34" s="918"/>
      <c r="AX34" s="919"/>
      <c r="AY34" s="920"/>
      <c r="AZ34" s="1810" t="e">
        <f t="shared" si="0"/>
        <v>#VALUE!</v>
      </c>
      <c r="BA34" s="1810"/>
      <c r="BB34" s="1810"/>
      <c r="BC34" s="921"/>
      <c r="BD34" s="922" t="s">
        <v>1721</v>
      </c>
      <c r="BE34" s="1811">
        <f>[1]評定点!M13</f>
        <v>8.5</v>
      </c>
      <c r="BF34" s="1811"/>
      <c r="BG34" s="1811"/>
      <c r="BH34" s="917" t="s">
        <v>1700</v>
      </c>
      <c r="BI34" s="923"/>
      <c r="BJ34" s="883"/>
      <c r="BK34" s="882"/>
      <c r="BL34" s="882"/>
    </row>
    <row r="35" spans="1:64" ht="15" customHeight="1">
      <c r="A35" s="882"/>
      <c r="B35" s="883"/>
      <c r="C35" s="883"/>
      <c r="D35" s="912"/>
      <c r="E35" s="882"/>
      <c r="F35" s="913"/>
      <c r="G35" s="913"/>
      <c r="H35" s="913"/>
      <c r="I35" s="913"/>
      <c r="J35" s="914"/>
      <c r="K35" s="915" t="s">
        <v>1722</v>
      </c>
      <c r="L35" s="916"/>
      <c r="M35" s="917"/>
      <c r="N35" s="917"/>
      <c r="O35" s="918"/>
      <c r="P35" s="918"/>
      <c r="Q35" s="918"/>
      <c r="R35" s="919"/>
      <c r="S35" s="920"/>
      <c r="T35" s="1810" t="e">
        <f>項目別評定点!C10</f>
        <v>#VALUE!</v>
      </c>
      <c r="U35" s="1810"/>
      <c r="V35" s="1810"/>
      <c r="W35" s="921"/>
      <c r="X35" s="922" t="s">
        <v>1717</v>
      </c>
      <c r="Y35" s="1811">
        <f>[1]評定点!M15</f>
        <v>9.1999999999999993</v>
      </c>
      <c r="Z35" s="1811"/>
      <c r="AA35" s="1811"/>
      <c r="AB35" s="917" t="s">
        <v>1700</v>
      </c>
      <c r="AC35" s="923"/>
      <c r="AD35" s="883"/>
      <c r="AE35" s="882"/>
      <c r="AF35" s="882"/>
      <c r="AG35" s="882"/>
      <c r="AH35" s="883"/>
      <c r="AI35" s="883"/>
      <c r="AJ35" s="912"/>
      <c r="AK35" s="882"/>
      <c r="AL35" s="913"/>
      <c r="AM35" s="913"/>
      <c r="AN35" s="913"/>
      <c r="AO35" s="913"/>
      <c r="AP35" s="914"/>
      <c r="AQ35" s="915" t="s">
        <v>1722</v>
      </c>
      <c r="AR35" s="916"/>
      <c r="AS35" s="917"/>
      <c r="AT35" s="917"/>
      <c r="AU35" s="918"/>
      <c r="AV35" s="918"/>
      <c r="AW35" s="918"/>
      <c r="AX35" s="919"/>
      <c r="AY35" s="920"/>
      <c r="AZ35" s="1810" t="e">
        <f t="shared" si="0"/>
        <v>#VALUE!</v>
      </c>
      <c r="BA35" s="1810"/>
      <c r="BB35" s="1810"/>
      <c r="BC35" s="921"/>
      <c r="BD35" s="922" t="s">
        <v>1723</v>
      </c>
      <c r="BE35" s="1811">
        <f>[1]評定点!M15</f>
        <v>9.1999999999999993</v>
      </c>
      <c r="BF35" s="1811"/>
      <c r="BG35" s="1811"/>
      <c r="BH35" s="917" t="s">
        <v>1700</v>
      </c>
      <c r="BI35" s="923"/>
      <c r="BJ35" s="883"/>
      <c r="BK35" s="882"/>
      <c r="BL35" s="882"/>
    </row>
    <row r="36" spans="1:64" ht="15" customHeight="1">
      <c r="A36" s="882"/>
      <c r="B36" s="883"/>
      <c r="C36" s="883"/>
      <c r="D36" s="895"/>
      <c r="E36" s="896"/>
      <c r="F36" s="924"/>
      <c r="G36" s="924"/>
      <c r="H36" s="924"/>
      <c r="I36" s="924"/>
      <c r="J36" s="898"/>
      <c r="K36" s="899" t="s">
        <v>1724</v>
      </c>
      <c r="L36" s="900"/>
      <c r="M36" s="901"/>
      <c r="N36" s="901"/>
      <c r="O36" s="902"/>
      <c r="P36" s="902"/>
      <c r="Q36" s="902"/>
      <c r="R36" s="903"/>
      <c r="S36" s="904"/>
      <c r="T36" s="1805" t="e">
        <f>項目別評定点!C11</f>
        <v>#VALUE!</v>
      </c>
      <c r="U36" s="1805"/>
      <c r="V36" s="1805"/>
      <c r="W36" s="905"/>
      <c r="X36" s="906" t="s">
        <v>1707</v>
      </c>
      <c r="Y36" s="1806">
        <f>[1]評定点!M17</f>
        <v>3.7</v>
      </c>
      <c r="Z36" s="1806"/>
      <c r="AA36" s="1806"/>
      <c r="AB36" s="901" t="s">
        <v>1700</v>
      </c>
      <c r="AC36" s="925"/>
      <c r="AD36" s="883"/>
      <c r="AE36" s="882"/>
      <c r="AF36" s="882"/>
      <c r="AG36" s="882"/>
      <c r="AH36" s="883"/>
      <c r="AI36" s="883"/>
      <c r="AJ36" s="895"/>
      <c r="AK36" s="896"/>
      <c r="AL36" s="924"/>
      <c r="AM36" s="924"/>
      <c r="AN36" s="924"/>
      <c r="AO36" s="924"/>
      <c r="AP36" s="898"/>
      <c r="AQ36" s="899" t="s">
        <v>1724</v>
      </c>
      <c r="AR36" s="900"/>
      <c r="AS36" s="901"/>
      <c r="AT36" s="901"/>
      <c r="AU36" s="902"/>
      <c r="AV36" s="902"/>
      <c r="AW36" s="902"/>
      <c r="AX36" s="903"/>
      <c r="AY36" s="904"/>
      <c r="AZ36" s="1805" t="e">
        <f t="shared" si="0"/>
        <v>#VALUE!</v>
      </c>
      <c r="BA36" s="1805"/>
      <c r="BB36" s="1805"/>
      <c r="BC36" s="905"/>
      <c r="BD36" s="906" t="s">
        <v>1707</v>
      </c>
      <c r="BE36" s="1806">
        <f>[1]評定点!M17</f>
        <v>3.7</v>
      </c>
      <c r="BF36" s="1806"/>
      <c r="BG36" s="1806"/>
      <c r="BH36" s="901" t="s">
        <v>1700</v>
      </c>
      <c r="BI36" s="925"/>
      <c r="BJ36" s="883"/>
      <c r="BK36" s="882"/>
      <c r="BL36" s="882"/>
    </row>
    <row r="37" spans="1:64" ht="15" customHeight="1">
      <c r="A37" s="882"/>
      <c r="B37" s="883"/>
      <c r="C37" s="883"/>
      <c r="D37" s="926" t="s">
        <v>1725</v>
      </c>
      <c r="E37" s="886"/>
      <c r="F37" s="927"/>
      <c r="G37" s="927"/>
      <c r="H37" s="927"/>
      <c r="I37" s="927"/>
      <c r="J37" s="907"/>
      <c r="K37" s="888" t="s">
        <v>1726</v>
      </c>
      <c r="L37" s="891"/>
      <c r="M37" s="890"/>
      <c r="N37" s="890"/>
      <c r="O37" s="928"/>
      <c r="P37" s="928"/>
      <c r="Q37" s="928"/>
      <c r="R37" s="892"/>
      <c r="S37" s="909"/>
      <c r="T37" s="1807" t="e">
        <f>項目別評定点!C12</f>
        <v>#VALUE!</v>
      </c>
      <c r="U37" s="1807"/>
      <c r="V37" s="1807"/>
      <c r="W37" s="910"/>
      <c r="X37" s="894" t="s">
        <v>1720</v>
      </c>
      <c r="Y37" s="1808">
        <f>[1]評定点!M19</f>
        <v>14.9</v>
      </c>
      <c r="Z37" s="1808"/>
      <c r="AA37" s="1808"/>
      <c r="AB37" s="890" t="s">
        <v>1700</v>
      </c>
      <c r="AC37" s="929"/>
      <c r="AD37" s="883"/>
      <c r="AE37" s="882"/>
      <c r="AF37" s="882"/>
      <c r="AG37" s="882"/>
      <c r="AH37" s="883"/>
      <c r="AI37" s="883"/>
      <c r="AJ37" s="926" t="s">
        <v>1725</v>
      </c>
      <c r="AK37" s="886"/>
      <c r="AL37" s="927"/>
      <c r="AM37" s="927"/>
      <c r="AN37" s="927"/>
      <c r="AO37" s="927"/>
      <c r="AP37" s="907"/>
      <c r="AQ37" s="888" t="s">
        <v>1726</v>
      </c>
      <c r="AR37" s="891"/>
      <c r="AS37" s="890"/>
      <c r="AT37" s="890"/>
      <c r="AU37" s="928"/>
      <c r="AV37" s="928"/>
      <c r="AW37" s="928"/>
      <c r="AX37" s="892"/>
      <c r="AY37" s="909"/>
      <c r="AZ37" s="1807" t="e">
        <f t="shared" si="0"/>
        <v>#VALUE!</v>
      </c>
      <c r="BA37" s="1807"/>
      <c r="BB37" s="1807"/>
      <c r="BC37" s="910"/>
      <c r="BD37" s="894" t="s">
        <v>1707</v>
      </c>
      <c r="BE37" s="1808">
        <f>[1]評定点!M19</f>
        <v>14.9</v>
      </c>
      <c r="BF37" s="1808"/>
      <c r="BG37" s="1808"/>
      <c r="BH37" s="890" t="s">
        <v>1700</v>
      </c>
      <c r="BI37" s="929"/>
      <c r="BJ37" s="883"/>
      <c r="BK37" s="882"/>
      <c r="BL37" s="882"/>
    </row>
    <row r="38" spans="1:64" ht="15" customHeight="1">
      <c r="A38" s="882"/>
      <c r="B38" s="883"/>
      <c r="C38" s="883"/>
      <c r="D38" s="930" t="s">
        <v>1727</v>
      </c>
      <c r="E38" s="882"/>
      <c r="F38" s="913"/>
      <c r="G38" s="913"/>
      <c r="H38" s="913"/>
      <c r="I38" s="913"/>
      <c r="J38" s="914"/>
      <c r="K38" s="915" t="s">
        <v>1728</v>
      </c>
      <c r="L38" s="916"/>
      <c r="M38" s="917"/>
      <c r="N38" s="917"/>
      <c r="O38" s="918"/>
      <c r="P38" s="918"/>
      <c r="Q38" s="918"/>
      <c r="R38" s="919"/>
      <c r="S38" s="920"/>
      <c r="T38" s="1810" t="e">
        <f>項目別評定点!C13</f>
        <v>#VALUE!</v>
      </c>
      <c r="U38" s="1810"/>
      <c r="V38" s="1810"/>
      <c r="W38" s="921"/>
      <c r="X38" s="922" t="s">
        <v>1729</v>
      </c>
      <c r="Y38" s="1811">
        <f>[1]評定点!M21</f>
        <v>17.399999999999999</v>
      </c>
      <c r="Z38" s="1811"/>
      <c r="AA38" s="1811"/>
      <c r="AB38" s="917" t="s">
        <v>1700</v>
      </c>
      <c r="AC38" s="923"/>
      <c r="AD38" s="883"/>
      <c r="AE38" s="882"/>
      <c r="AF38" s="882"/>
      <c r="AG38" s="882"/>
      <c r="AH38" s="883"/>
      <c r="AI38" s="883"/>
      <c r="AJ38" s="930" t="s">
        <v>1727</v>
      </c>
      <c r="AK38" s="882"/>
      <c r="AL38" s="913"/>
      <c r="AM38" s="913"/>
      <c r="AN38" s="913"/>
      <c r="AO38" s="913"/>
      <c r="AP38" s="914"/>
      <c r="AQ38" s="915" t="s">
        <v>1728</v>
      </c>
      <c r="AR38" s="916"/>
      <c r="AS38" s="917"/>
      <c r="AT38" s="917"/>
      <c r="AU38" s="918"/>
      <c r="AV38" s="918"/>
      <c r="AW38" s="918"/>
      <c r="AX38" s="919"/>
      <c r="AY38" s="920"/>
      <c r="AZ38" s="1810" t="e">
        <f t="shared" si="0"/>
        <v>#VALUE!</v>
      </c>
      <c r="BA38" s="1810"/>
      <c r="BB38" s="1810"/>
      <c r="BC38" s="921"/>
      <c r="BD38" s="922" t="s">
        <v>1707</v>
      </c>
      <c r="BE38" s="1811">
        <f>[1]評定点!M21</f>
        <v>17.399999999999999</v>
      </c>
      <c r="BF38" s="1811"/>
      <c r="BG38" s="1811"/>
      <c r="BH38" s="917" t="s">
        <v>1700</v>
      </c>
      <c r="BI38" s="923"/>
      <c r="BJ38" s="883"/>
      <c r="BK38" s="882"/>
      <c r="BL38" s="882"/>
    </row>
    <row r="39" spans="1:64" ht="15" customHeight="1">
      <c r="A39" s="882"/>
      <c r="B39" s="883"/>
      <c r="C39" s="883"/>
      <c r="D39" s="931" t="s">
        <v>1730</v>
      </c>
      <c r="E39" s="896"/>
      <c r="F39" s="924"/>
      <c r="G39" s="924"/>
      <c r="H39" s="924"/>
      <c r="I39" s="924"/>
      <c r="J39" s="898"/>
      <c r="K39" s="899" t="s">
        <v>1731</v>
      </c>
      <c r="L39" s="900"/>
      <c r="M39" s="901"/>
      <c r="N39" s="901"/>
      <c r="O39" s="902"/>
      <c r="P39" s="902"/>
      <c r="Q39" s="902"/>
      <c r="R39" s="903"/>
      <c r="S39" s="904"/>
      <c r="T39" s="1805" t="e">
        <f>項目別評定点!C14</f>
        <v>#VALUE!</v>
      </c>
      <c r="U39" s="1805"/>
      <c r="V39" s="1805"/>
      <c r="W39" s="905"/>
      <c r="X39" s="906" t="s">
        <v>1720</v>
      </c>
      <c r="Y39" s="1806">
        <f>[1]評定点!M23</f>
        <v>8.5</v>
      </c>
      <c r="Z39" s="1806"/>
      <c r="AA39" s="1806"/>
      <c r="AB39" s="901" t="s">
        <v>1700</v>
      </c>
      <c r="AC39" s="925"/>
      <c r="AD39" s="883"/>
      <c r="AE39" s="882"/>
      <c r="AF39" s="882"/>
      <c r="AG39" s="882"/>
      <c r="AH39" s="883"/>
      <c r="AI39" s="883"/>
      <c r="AJ39" s="931" t="s">
        <v>1730</v>
      </c>
      <c r="AK39" s="896"/>
      <c r="AL39" s="924"/>
      <c r="AM39" s="924"/>
      <c r="AN39" s="924"/>
      <c r="AO39" s="924"/>
      <c r="AP39" s="898"/>
      <c r="AQ39" s="899" t="s">
        <v>1731</v>
      </c>
      <c r="AR39" s="900"/>
      <c r="AS39" s="901"/>
      <c r="AT39" s="901"/>
      <c r="AU39" s="902"/>
      <c r="AV39" s="902"/>
      <c r="AW39" s="902"/>
      <c r="AX39" s="903"/>
      <c r="AY39" s="904"/>
      <c r="AZ39" s="1805" t="e">
        <f t="shared" si="0"/>
        <v>#VALUE!</v>
      </c>
      <c r="BA39" s="1805"/>
      <c r="BB39" s="1805"/>
      <c r="BC39" s="905"/>
      <c r="BD39" s="906" t="s">
        <v>1717</v>
      </c>
      <c r="BE39" s="1806">
        <f>[1]評定点!M23</f>
        <v>8.5</v>
      </c>
      <c r="BF39" s="1806"/>
      <c r="BG39" s="1806"/>
      <c r="BH39" s="901" t="s">
        <v>1700</v>
      </c>
      <c r="BI39" s="925"/>
      <c r="BJ39" s="883"/>
      <c r="BK39" s="882"/>
      <c r="BL39" s="882"/>
    </row>
    <row r="40" spans="1:64" ht="15" customHeight="1">
      <c r="A40" s="882"/>
      <c r="B40" s="883"/>
      <c r="C40" s="883"/>
      <c r="D40" s="932" t="s">
        <v>1732</v>
      </c>
      <c r="E40" s="933"/>
      <c r="F40" s="934"/>
      <c r="G40" s="934"/>
      <c r="H40" s="934"/>
      <c r="I40" s="934"/>
      <c r="J40" s="935"/>
      <c r="K40" s="936"/>
      <c r="L40" s="937"/>
      <c r="M40" s="937"/>
      <c r="N40" s="937"/>
      <c r="O40" s="937" t="s">
        <v>1733</v>
      </c>
      <c r="P40" s="938"/>
      <c r="Q40" s="937"/>
      <c r="R40" s="939"/>
      <c r="S40" s="937"/>
      <c r="T40" s="1805">
        <f>項目別評定点!C15</f>
        <v>3.3</v>
      </c>
      <c r="U40" s="1805"/>
      <c r="V40" s="1805"/>
      <c r="W40" s="937"/>
      <c r="X40" s="937" t="s">
        <v>1713</v>
      </c>
      <c r="Y40" s="1812">
        <f>[1]評定点!M25</f>
        <v>6.5</v>
      </c>
      <c r="Z40" s="1812"/>
      <c r="AA40" s="1812"/>
      <c r="AB40" s="937" t="s">
        <v>1700</v>
      </c>
      <c r="AC40" s="939"/>
      <c r="AD40" s="883"/>
      <c r="AE40" s="882"/>
      <c r="AF40" s="882"/>
      <c r="AG40" s="882"/>
      <c r="AH40" s="883"/>
      <c r="AI40" s="883"/>
      <c r="AJ40" s="932" t="s">
        <v>1732</v>
      </c>
      <c r="AK40" s="933"/>
      <c r="AL40" s="934"/>
      <c r="AM40" s="934"/>
      <c r="AN40" s="934"/>
      <c r="AO40" s="934"/>
      <c r="AP40" s="935"/>
      <c r="AQ40" s="936"/>
      <c r="AR40" s="937"/>
      <c r="AS40" s="937"/>
      <c r="AT40" s="937"/>
      <c r="AU40" s="937" t="s">
        <v>1733</v>
      </c>
      <c r="AV40" s="938"/>
      <c r="AW40" s="937"/>
      <c r="AX40" s="939"/>
      <c r="AY40" s="937"/>
      <c r="AZ40" s="1813">
        <f t="shared" si="0"/>
        <v>3.3</v>
      </c>
      <c r="BA40" s="1813"/>
      <c r="BB40" s="1813"/>
      <c r="BC40" s="937"/>
      <c r="BD40" s="937" t="s">
        <v>1713</v>
      </c>
      <c r="BE40" s="1812">
        <f>[1]評定点!M25</f>
        <v>6.5</v>
      </c>
      <c r="BF40" s="1812"/>
      <c r="BG40" s="1812"/>
      <c r="BH40" s="937" t="s">
        <v>1700</v>
      </c>
      <c r="BI40" s="939"/>
      <c r="BJ40" s="883"/>
      <c r="BK40" s="882"/>
      <c r="BL40" s="882"/>
    </row>
    <row r="41" spans="1:64" ht="15" customHeight="1">
      <c r="A41" s="882"/>
      <c r="B41" s="883"/>
      <c r="C41" s="883"/>
      <c r="D41" s="932" t="s">
        <v>1734</v>
      </c>
      <c r="E41" s="933"/>
      <c r="F41" s="937"/>
      <c r="G41" s="937"/>
      <c r="H41" s="937"/>
      <c r="I41" s="937"/>
      <c r="J41" s="940"/>
      <c r="K41" s="936"/>
      <c r="L41" s="941"/>
      <c r="M41" s="941"/>
      <c r="N41" s="941"/>
      <c r="O41" s="937" t="s">
        <v>1733</v>
      </c>
      <c r="P41" s="938"/>
      <c r="Q41" s="941"/>
      <c r="R41" s="942"/>
      <c r="S41" s="943"/>
      <c r="T41" s="1805">
        <f>項目別評定点!C16</f>
        <v>2.9</v>
      </c>
      <c r="U41" s="1805"/>
      <c r="V41" s="1805"/>
      <c r="W41" s="944"/>
      <c r="X41" s="937" t="s">
        <v>1707</v>
      </c>
      <c r="Y41" s="1812">
        <f>[1]評定点!M27</f>
        <v>5.7</v>
      </c>
      <c r="Z41" s="1812"/>
      <c r="AA41" s="1812"/>
      <c r="AB41" s="933" t="s">
        <v>1700</v>
      </c>
      <c r="AC41" s="945"/>
      <c r="AD41" s="883"/>
      <c r="AE41" s="882"/>
      <c r="AF41" s="882"/>
      <c r="AG41" s="882"/>
      <c r="AH41" s="883"/>
      <c r="AI41" s="883"/>
      <c r="AJ41" s="932" t="s">
        <v>1734</v>
      </c>
      <c r="AK41" s="933"/>
      <c r="AL41" s="937"/>
      <c r="AM41" s="937"/>
      <c r="AN41" s="937"/>
      <c r="AO41" s="937"/>
      <c r="AP41" s="940"/>
      <c r="AQ41" s="936"/>
      <c r="AR41" s="941"/>
      <c r="AS41" s="941"/>
      <c r="AT41" s="941"/>
      <c r="AU41" s="937" t="s">
        <v>1733</v>
      </c>
      <c r="AV41" s="938"/>
      <c r="AW41" s="941"/>
      <c r="AX41" s="942"/>
      <c r="AY41" s="943"/>
      <c r="AZ41" s="1813">
        <f t="shared" si="0"/>
        <v>2.9</v>
      </c>
      <c r="BA41" s="1813"/>
      <c r="BB41" s="1813"/>
      <c r="BC41" s="944"/>
      <c r="BD41" s="937" t="s">
        <v>1713</v>
      </c>
      <c r="BE41" s="1812">
        <f>[1]評定点!M27</f>
        <v>5.7</v>
      </c>
      <c r="BF41" s="1812"/>
      <c r="BG41" s="1812"/>
      <c r="BH41" s="933" t="s">
        <v>1700</v>
      </c>
      <c r="BI41" s="945"/>
      <c r="BJ41" s="883"/>
      <c r="BK41" s="882"/>
      <c r="BL41" s="882"/>
    </row>
    <row r="42" spans="1:64" ht="15" customHeight="1">
      <c r="A42" s="882"/>
      <c r="B42" s="883"/>
      <c r="C42" s="883"/>
      <c r="D42" s="946" t="s">
        <v>1735</v>
      </c>
      <c r="E42" s="933"/>
      <c r="F42" s="937"/>
      <c r="G42" s="937"/>
      <c r="H42" s="937"/>
      <c r="I42" s="937"/>
      <c r="J42" s="937"/>
      <c r="K42" s="936"/>
      <c r="L42" s="937"/>
      <c r="M42" s="937"/>
      <c r="N42" s="937"/>
      <c r="O42" s="937" t="s">
        <v>1733</v>
      </c>
      <c r="P42" s="938"/>
      <c r="Q42" s="937"/>
      <c r="R42" s="939"/>
      <c r="S42" s="937"/>
      <c r="T42" s="1805">
        <f>項目別評定点!C17</f>
        <v>3.2</v>
      </c>
      <c r="U42" s="1805"/>
      <c r="V42" s="1805"/>
      <c r="W42" s="937"/>
      <c r="X42" s="937" t="s">
        <v>1736</v>
      </c>
      <c r="Y42" s="1812">
        <f>[1]評定点!M29</f>
        <v>5.2</v>
      </c>
      <c r="Z42" s="1812"/>
      <c r="AA42" s="1812"/>
      <c r="AB42" s="937" t="s">
        <v>1700</v>
      </c>
      <c r="AC42" s="939"/>
      <c r="AD42" s="883"/>
      <c r="AE42" s="882"/>
      <c r="AF42" s="882"/>
      <c r="AG42" s="882"/>
      <c r="AH42" s="883"/>
      <c r="AI42" s="883"/>
      <c r="AJ42" s="946" t="s">
        <v>1737</v>
      </c>
      <c r="AK42" s="933"/>
      <c r="AL42" s="937"/>
      <c r="AM42" s="937"/>
      <c r="AN42" s="937"/>
      <c r="AO42" s="937"/>
      <c r="AP42" s="937"/>
      <c r="AQ42" s="936"/>
      <c r="AR42" s="937"/>
      <c r="AS42" s="937"/>
      <c r="AT42" s="937"/>
      <c r="AU42" s="937" t="s">
        <v>1733</v>
      </c>
      <c r="AV42" s="938"/>
      <c r="AW42" s="937"/>
      <c r="AX42" s="939"/>
      <c r="AY42" s="937"/>
      <c r="AZ42" s="1813">
        <f t="shared" si="0"/>
        <v>3.2</v>
      </c>
      <c r="BA42" s="1813"/>
      <c r="BB42" s="1813"/>
      <c r="BC42" s="937"/>
      <c r="BD42" s="937" t="s">
        <v>1707</v>
      </c>
      <c r="BE42" s="1812">
        <f>[1]評定点!M29</f>
        <v>5.2</v>
      </c>
      <c r="BF42" s="1812"/>
      <c r="BG42" s="1812"/>
      <c r="BH42" s="937" t="s">
        <v>1700</v>
      </c>
      <c r="BI42" s="939"/>
      <c r="BJ42" s="883"/>
      <c r="BK42" s="882"/>
      <c r="BL42" s="882"/>
    </row>
    <row r="43" spans="1:64" ht="15" customHeight="1">
      <c r="A43" s="882"/>
      <c r="B43" s="882"/>
      <c r="C43" s="883"/>
      <c r="D43" s="947" t="s">
        <v>1738</v>
      </c>
      <c r="E43" s="933"/>
      <c r="F43" s="933"/>
      <c r="G43" s="933"/>
      <c r="H43" s="933"/>
      <c r="I43" s="933"/>
      <c r="J43" s="933"/>
      <c r="K43" s="933"/>
      <c r="L43" s="933"/>
      <c r="M43" s="933"/>
      <c r="N43" s="933"/>
      <c r="O43" s="937" t="s">
        <v>1739</v>
      </c>
      <c r="P43" s="938"/>
      <c r="Q43" s="933"/>
      <c r="R43" s="948"/>
      <c r="S43" s="933"/>
      <c r="T43" s="1805">
        <f>項目別評定点!C18</f>
        <v>0</v>
      </c>
      <c r="U43" s="1805"/>
      <c r="V43" s="1805"/>
      <c r="W43" s="933"/>
      <c r="X43" s="933"/>
      <c r="Y43" s="933"/>
      <c r="Z43" s="933"/>
      <c r="AA43" s="933"/>
      <c r="AB43" s="937" t="s">
        <v>1700</v>
      </c>
      <c r="AC43" s="948"/>
      <c r="AD43" s="883"/>
      <c r="AE43" s="882"/>
      <c r="AF43" s="882"/>
      <c r="AG43" s="882"/>
      <c r="AH43" s="882"/>
      <c r="AI43" s="883"/>
      <c r="AJ43" s="947" t="s">
        <v>1738</v>
      </c>
      <c r="AK43" s="933"/>
      <c r="AL43" s="933"/>
      <c r="AM43" s="933"/>
      <c r="AN43" s="933"/>
      <c r="AO43" s="933"/>
      <c r="AP43" s="933"/>
      <c r="AQ43" s="933"/>
      <c r="AR43" s="933"/>
      <c r="AS43" s="933"/>
      <c r="AT43" s="933"/>
      <c r="AU43" s="937" t="s">
        <v>1739</v>
      </c>
      <c r="AV43" s="938"/>
      <c r="AW43" s="933"/>
      <c r="AX43" s="948"/>
      <c r="AY43" s="933"/>
      <c r="AZ43" s="1815">
        <f t="shared" si="0"/>
        <v>0</v>
      </c>
      <c r="BA43" s="1815"/>
      <c r="BB43" s="1815"/>
      <c r="BC43" s="933"/>
      <c r="BD43" s="933"/>
      <c r="BE43" s="933"/>
      <c r="BF43" s="933"/>
      <c r="BG43" s="933"/>
      <c r="BH43" s="937" t="s">
        <v>1700</v>
      </c>
      <c r="BI43" s="948"/>
      <c r="BJ43" s="883"/>
      <c r="BK43" s="882"/>
      <c r="BL43" s="882"/>
    </row>
    <row r="44" spans="1:64" ht="15" customHeight="1">
      <c r="A44" s="882"/>
      <c r="B44" s="882"/>
      <c r="C44" s="883"/>
      <c r="D44" s="949" t="s">
        <v>1740</v>
      </c>
      <c r="E44" s="950"/>
      <c r="F44" s="950"/>
      <c r="G44" s="950"/>
      <c r="H44" s="950"/>
      <c r="I44" s="950"/>
      <c r="J44" s="950"/>
      <c r="K44" s="950"/>
      <c r="L44" s="950"/>
      <c r="M44" s="950"/>
      <c r="N44" s="950"/>
      <c r="O44" s="950"/>
      <c r="P44" s="950"/>
      <c r="Q44" s="950"/>
      <c r="R44" s="951"/>
      <c r="S44" s="947"/>
      <c r="T44" s="1805" t="e">
        <f>項目別評定点!C19</f>
        <v>#VALUE!</v>
      </c>
      <c r="U44" s="1805"/>
      <c r="V44" s="1805"/>
      <c r="W44" s="933"/>
      <c r="X44" s="937" t="s">
        <v>1707</v>
      </c>
      <c r="Y44" s="1814">
        <f>SUM(Y31:AA43)</f>
        <v>100</v>
      </c>
      <c r="Z44" s="1814"/>
      <c r="AA44" s="1814"/>
      <c r="AB44" s="937" t="s">
        <v>1700</v>
      </c>
      <c r="AC44" s="948"/>
      <c r="AD44" s="883"/>
      <c r="AE44" s="882"/>
      <c r="AF44" s="882"/>
      <c r="AG44" s="882"/>
      <c r="AH44" s="882"/>
      <c r="AI44" s="883"/>
      <c r="AJ44" s="949" t="s">
        <v>1740</v>
      </c>
      <c r="AK44" s="950"/>
      <c r="AL44" s="950"/>
      <c r="AM44" s="950"/>
      <c r="AN44" s="950"/>
      <c r="AO44" s="950"/>
      <c r="AP44" s="950"/>
      <c r="AQ44" s="950"/>
      <c r="AR44" s="950"/>
      <c r="AS44" s="950"/>
      <c r="AT44" s="950"/>
      <c r="AU44" s="950"/>
      <c r="AV44" s="950"/>
      <c r="AW44" s="950"/>
      <c r="AX44" s="951"/>
      <c r="AY44" s="947"/>
      <c r="AZ44" s="1815" t="e">
        <f t="shared" si="0"/>
        <v>#VALUE!</v>
      </c>
      <c r="BA44" s="1815"/>
      <c r="BB44" s="1815"/>
      <c r="BC44" s="933"/>
      <c r="BD44" s="937" t="s">
        <v>1707</v>
      </c>
      <c r="BE44" s="1814">
        <f>SUM(BE31:BG43)</f>
        <v>100</v>
      </c>
      <c r="BF44" s="1814"/>
      <c r="BG44" s="1814"/>
      <c r="BH44" s="937" t="s">
        <v>1700</v>
      </c>
      <c r="BI44" s="948"/>
      <c r="BJ44" s="883"/>
      <c r="BK44" s="882"/>
      <c r="BL44" s="882"/>
    </row>
    <row r="45" spans="1:64" ht="15" customHeight="1">
      <c r="A45" s="876"/>
      <c r="B45" s="876"/>
      <c r="C45" s="952"/>
      <c r="D45" s="1816" t="s">
        <v>1741</v>
      </c>
      <c r="E45" s="1817"/>
      <c r="F45" s="1817"/>
      <c r="G45" s="1817"/>
      <c r="H45" s="1817"/>
      <c r="I45" s="1817"/>
      <c r="J45" s="1817"/>
      <c r="K45" s="1822" t="s">
        <v>1742</v>
      </c>
      <c r="L45" s="1823"/>
      <c r="M45" s="1823"/>
      <c r="N45" s="1823"/>
      <c r="O45" s="1823"/>
      <c r="P45" s="1823"/>
      <c r="Q45" s="1823"/>
      <c r="R45" s="1823"/>
      <c r="S45" s="1823"/>
      <c r="T45" s="1823"/>
      <c r="U45" s="1823"/>
      <c r="V45" s="1823"/>
      <c r="W45" s="1823"/>
      <c r="X45" s="1823"/>
      <c r="Y45" s="1823"/>
      <c r="Z45" s="1823"/>
      <c r="AA45" s="1823"/>
      <c r="AB45" s="1823"/>
      <c r="AC45" s="1824"/>
      <c r="AD45" s="875"/>
      <c r="AE45" s="876"/>
      <c r="AF45" s="876"/>
      <c r="AG45" s="876"/>
      <c r="AH45" s="876"/>
      <c r="AI45" s="952"/>
      <c r="AJ45" s="1816" t="s">
        <v>1741</v>
      </c>
      <c r="AK45" s="1817"/>
      <c r="AL45" s="1817"/>
      <c r="AM45" s="1817"/>
      <c r="AN45" s="1817"/>
      <c r="AO45" s="1817"/>
      <c r="AP45" s="1817"/>
      <c r="AQ45" s="1822" t="s">
        <v>1742</v>
      </c>
      <c r="AR45" s="1823"/>
      <c r="AS45" s="1823"/>
      <c r="AT45" s="1823"/>
      <c r="AU45" s="1823"/>
      <c r="AV45" s="1823"/>
      <c r="AW45" s="1823"/>
      <c r="AX45" s="1823"/>
      <c r="AY45" s="1823"/>
      <c r="AZ45" s="1823"/>
      <c r="BA45" s="1823"/>
      <c r="BB45" s="1823"/>
      <c r="BC45" s="1823"/>
      <c r="BD45" s="1823"/>
      <c r="BE45" s="1823"/>
      <c r="BF45" s="1823"/>
      <c r="BG45" s="1823"/>
      <c r="BH45" s="1823"/>
      <c r="BI45" s="1824"/>
      <c r="BJ45" s="875"/>
      <c r="BK45" s="876"/>
      <c r="BL45" s="876"/>
    </row>
    <row r="46" spans="1:64" ht="15" customHeight="1">
      <c r="A46" s="876"/>
      <c r="B46" s="876"/>
      <c r="C46" s="952"/>
      <c r="D46" s="1818"/>
      <c r="E46" s="1819"/>
      <c r="F46" s="1819"/>
      <c r="G46" s="1819"/>
      <c r="H46" s="1819"/>
      <c r="I46" s="1819"/>
      <c r="J46" s="1819"/>
      <c r="K46" s="1825"/>
      <c r="L46" s="1826"/>
      <c r="M46" s="1826"/>
      <c r="N46" s="1826"/>
      <c r="O46" s="1826"/>
      <c r="P46" s="1826"/>
      <c r="Q46" s="1826"/>
      <c r="R46" s="1826"/>
      <c r="S46" s="1826"/>
      <c r="T46" s="1826"/>
      <c r="U46" s="1826"/>
      <c r="V46" s="1826"/>
      <c r="W46" s="1826"/>
      <c r="X46" s="1826"/>
      <c r="Y46" s="1826"/>
      <c r="Z46" s="1826"/>
      <c r="AA46" s="1826"/>
      <c r="AB46" s="1826"/>
      <c r="AC46" s="1827"/>
      <c r="AD46" s="875"/>
      <c r="AE46" s="876"/>
      <c r="AF46" s="876"/>
      <c r="AG46" s="876"/>
      <c r="AH46" s="876"/>
      <c r="AI46" s="952"/>
      <c r="AJ46" s="1818"/>
      <c r="AK46" s="1819"/>
      <c r="AL46" s="1819"/>
      <c r="AM46" s="1819"/>
      <c r="AN46" s="1819"/>
      <c r="AO46" s="1819"/>
      <c r="AP46" s="1819"/>
      <c r="AQ46" s="1825"/>
      <c r="AR46" s="1826"/>
      <c r="AS46" s="1826"/>
      <c r="AT46" s="1826"/>
      <c r="AU46" s="1826"/>
      <c r="AV46" s="1826"/>
      <c r="AW46" s="1826"/>
      <c r="AX46" s="1826"/>
      <c r="AY46" s="1826"/>
      <c r="AZ46" s="1826"/>
      <c r="BA46" s="1826"/>
      <c r="BB46" s="1826"/>
      <c r="BC46" s="1826"/>
      <c r="BD46" s="1826"/>
      <c r="BE46" s="1826"/>
      <c r="BF46" s="1826"/>
      <c r="BG46" s="1826"/>
      <c r="BH46" s="1826"/>
      <c r="BI46" s="1827"/>
      <c r="BJ46" s="875"/>
      <c r="BK46" s="876"/>
      <c r="BL46" s="876"/>
    </row>
    <row r="47" spans="1:64" ht="15" customHeight="1">
      <c r="A47" s="876"/>
      <c r="B47" s="876"/>
      <c r="C47" s="952"/>
      <c r="D47" s="1820"/>
      <c r="E47" s="1821"/>
      <c r="F47" s="1821"/>
      <c r="G47" s="1821"/>
      <c r="H47" s="1821"/>
      <c r="I47" s="1821"/>
      <c r="J47" s="1821"/>
      <c r="K47" s="1828"/>
      <c r="L47" s="1829"/>
      <c r="M47" s="1829"/>
      <c r="N47" s="1829"/>
      <c r="O47" s="1829"/>
      <c r="P47" s="1829"/>
      <c r="Q47" s="1829"/>
      <c r="R47" s="1829"/>
      <c r="S47" s="1829"/>
      <c r="T47" s="1829"/>
      <c r="U47" s="1829"/>
      <c r="V47" s="1829"/>
      <c r="W47" s="1829"/>
      <c r="X47" s="1829"/>
      <c r="Y47" s="1829"/>
      <c r="Z47" s="1829"/>
      <c r="AA47" s="1829"/>
      <c r="AB47" s="1829"/>
      <c r="AC47" s="1830"/>
      <c r="AD47" s="875"/>
      <c r="AE47" s="876"/>
      <c r="AF47" s="876"/>
      <c r="AG47" s="876"/>
      <c r="AH47" s="876"/>
      <c r="AI47" s="952"/>
      <c r="AJ47" s="1820"/>
      <c r="AK47" s="1821"/>
      <c r="AL47" s="1821"/>
      <c r="AM47" s="1821"/>
      <c r="AN47" s="1821"/>
      <c r="AO47" s="1821"/>
      <c r="AP47" s="1821"/>
      <c r="AQ47" s="1828"/>
      <c r="AR47" s="1829"/>
      <c r="AS47" s="1829"/>
      <c r="AT47" s="1829"/>
      <c r="AU47" s="1829"/>
      <c r="AV47" s="1829"/>
      <c r="AW47" s="1829"/>
      <c r="AX47" s="1829"/>
      <c r="AY47" s="1829"/>
      <c r="AZ47" s="1829"/>
      <c r="BA47" s="1829"/>
      <c r="BB47" s="1829"/>
      <c r="BC47" s="1829"/>
      <c r="BD47" s="1829"/>
      <c r="BE47" s="1829"/>
      <c r="BF47" s="1829"/>
      <c r="BG47" s="1829"/>
      <c r="BH47" s="1829"/>
      <c r="BI47" s="1830"/>
      <c r="BJ47" s="875"/>
      <c r="BK47" s="876"/>
      <c r="BL47" s="876"/>
    </row>
    <row r="48" spans="1:64" ht="15" customHeight="1">
      <c r="A48" s="876"/>
      <c r="B48" s="952"/>
      <c r="C48" s="876"/>
      <c r="D48" s="876"/>
      <c r="E48" s="876"/>
      <c r="F48" s="876"/>
      <c r="G48" s="876"/>
      <c r="H48" s="876"/>
      <c r="I48" s="876"/>
      <c r="J48" s="876"/>
      <c r="K48" s="876"/>
      <c r="L48" s="876"/>
      <c r="M48" s="876"/>
      <c r="N48" s="876"/>
      <c r="O48" s="876"/>
      <c r="P48" s="876"/>
      <c r="Q48" s="876"/>
      <c r="R48" s="876"/>
      <c r="S48" s="876"/>
      <c r="T48" s="876"/>
      <c r="U48" s="876"/>
      <c r="V48" s="876"/>
      <c r="W48" s="876"/>
      <c r="X48" s="876"/>
      <c r="Y48" s="876"/>
      <c r="Z48" s="876"/>
      <c r="AA48" s="876"/>
      <c r="AB48" s="876"/>
      <c r="AC48" s="876"/>
      <c r="AD48" s="875"/>
      <c r="AE48" s="876"/>
      <c r="AF48" s="876"/>
      <c r="AG48" s="876"/>
      <c r="AH48" s="952"/>
      <c r="AI48" s="876"/>
      <c r="AJ48" s="876"/>
      <c r="AK48" s="876"/>
      <c r="AL48" s="876"/>
      <c r="AM48" s="876"/>
      <c r="AN48" s="876"/>
      <c r="AO48" s="876"/>
      <c r="AP48" s="876"/>
      <c r="AQ48" s="876"/>
      <c r="AR48" s="876"/>
      <c r="AS48" s="876"/>
      <c r="AT48" s="876"/>
      <c r="AU48" s="876"/>
      <c r="AV48" s="876"/>
      <c r="AW48" s="876"/>
      <c r="AX48" s="876"/>
      <c r="AY48" s="876"/>
      <c r="AZ48" s="876"/>
      <c r="BA48" s="876"/>
      <c r="BB48" s="876"/>
      <c r="BC48" s="876"/>
      <c r="BD48" s="876"/>
      <c r="BE48" s="876"/>
      <c r="BF48" s="876"/>
      <c r="BG48" s="876"/>
      <c r="BH48" s="876"/>
      <c r="BI48" s="876"/>
      <c r="BJ48" s="875"/>
      <c r="BK48" s="876"/>
      <c r="BL48" s="876"/>
    </row>
    <row r="49" spans="1:66" ht="15" customHeight="1">
      <c r="A49" s="879"/>
      <c r="B49" s="879" t="s">
        <v>1743</v>
      </c>
      <c r="C49" s="879"/>
      <c r="D49" s="879"/>
      <c r="E49" s="879"/>
      <c r="F49" s="879"/>
      <c r="G49" s="879"/>
      <c r="H49" s="879"/>
      <c r="I49" s="879"/>
      <c r="J49" s="879"/>
      <c r="K49" s="879"/>
      <c r="L49" s="879"/>
      <c r="M49" s="879"/>
      <c r="N49" s="879"/>
      <c r="O49" s="719" t="s">
        <v>2153</v>
      </c>
      <c r="P49" s="719"/>
      <c r="Q49" s="719"/>
      <c r="S49" s="719"/>
      <c r="T49" s="719"/>
      <c r="U49" s="719"/>
      <c r="V49" s="719" t="s">
        <v>2154</v>
      </c>
      <c r="X49" s="719"/>
      <c r="Y49" s="719"/>
      <c r="Z49" s="719"/>
      <c r="AA49" s="719"/>
      <c r="AB49" s="719"/>
      <c r="AC49" s="719"/>
      <c r="AD49" s="864"/>
      <c r="AE49" s="717"/>
      <c r="AH49" s="879" t="s">
        <v>1743</v>
      </c>
      <c r="AI49" s="879"/>
      <c r="AJ49" s="879"/>
      <c r="AK49" s="879"/>
      <c r="AL49" s="879"/>
      <c r="AM49" s="879"/>
      <c r="AN49" s="879"/>
      <c r="AO49" s="879"/>
      <c r="AP49" s="879"/>
      <c r="AQ49" s="879"/>
      <c r="AR49" s="879"/>
      <c r="AS49" s="879"/>
      <c r="AT49" s="879"/>
      <c r="AU49" s="719" t="s">
        <v>2153</v>
      </c>
      <c r="AV49" s="719"/>
      <c r="AW49" s="719"/>
      <c r="AY49" s="719"/>
      <c r="AZ49" s="719"/>
      <c r="BA49" s="719"/>
      <c r="BB49" s="719" t="s">
        <v>2154</v>
      </c>
      <c r="BD49" s="719"/>
      <c r="BE49" s="719"/>
      <c r="BF49" s="719"/>
      <c r="BG49" s="719"/>
      <c r="BH49" s="719"/>
      <c r="BI49" s="719"/>
      <c r="BJ49" s="864"/>
      <c r="BK49" s="717"/>
      <c r="BN49" s="717"/>
    </row>
    <row r="50" spans="1:66" ht="15" customHeight="1">
      <c r="A50" s="879"/>
      <c r="B50" s="879"/>
      <c r="C50" s="879"/>
      <c r="D50" s="876"/>
      <c r="E50" s="876"/>
      <c r="F50" s="876"/>
      <c r="G50" s="876"/>
      <c r="H50" s="876"/>
      <c r="I50" s="876"/>
      <c r="J50" s="876"/>
      <c r="K50" s="876"/>
      <c r="L50" s="876"/>
      <c r="M50" s="876"/>
      <c r="N50" s="876"/>
      <c r="O50" s="719" t="s">
        <v>2155</v>
      </c>
      <c r="S50" s="719"/>
      <c r="T50" s="719"/>
      <c r="U50" s="719"/>
      <c r="W50" s="719" t="s">
        <v>2156</v>
      </c>
      <c r="X50" s="719"/>
      <c r="Y50" s="719"/>
      <c r="Z50" s="719"/>
      <c r="AA50" s="719"/>
      <c r="AB50" s="719"/>
      <c r="AC50" s="719"/>
      <c r="AD50" s="864"/>
      <c r="AE50" s="717"/>
      <c r="AH50" s="879"/>
      <c r="AI50" s="879"/>
      <c r="AJ50" s="876"/>
      <c r="AK50" s="876"/>
      <c r="AL50" s="876"/>
      <c r="AM50" s="876"/>
      <c r="AN50" s="876"/>
      <c r="AO50" s="876"/>
      <c r="AP50" s="876"/>
      <c r="AQ50" s="876"/>
      <c r="AR50" s="876"/>
      <c r="AS50" s="876"/>
      <c r="AT50" s="876"/>
      <c r="AU50" s="719" t="s">
        <v>2155</v>
      </c>
      <c r="AY50" s="719"/>
      <c r="AZ50" s="719"/>
      <c r="BA50" s="719"/>
      <c r="BC50" s="719" t="s">
        <v>2156</v>
      </c>
      <c r="BD50" s="719"/>
      <c r="BE50" s="719"/>
      <c r="BF50" s="719"/>
      <c r="BG50" s="719"/>
      <c r="BH50" s="719"/>
      <c r="BI50" s="719"/>
      <c r="BJ50" s="864"/>
      <c r="BK50" s="717"/>
      <c r="BN50" s="717"/>
    </row>
    <row r="51" spans="1:66" ht="15" customHeight="1">
      <c r="A51" s="879"/>
      <c r="B51" s="879"/>
      <c r="C51" s="879"/>
      <c r="D51" s="876"/>
      <c r="E51" s="876"/>
      <c r="F51" s="876"/>
      <c r="G51" s="876"/>
      <c r="H51" s="876"/>
      <c r="I51" s="876"/>
      <c r="J51" s="876"/>
      <c r="K51" s="876"/>
      <c r="L51" s="876"/>
      <c r="M51" s="876"/>
      <c r="N51" s="876"/>
      <c r="O51" s="719" t="s">
        <v>1744</v>
      </c>
      <c r="S51" s="719"/>
      <c r="U51" s="719"/>
      <c r="V51" s="719" t="s">
        <v>2157</v>
      </c>
      <c r="X51" s="719"/>
      <c r="Y51" s="717"/>
      <c r="Z51" s="717"/>
      <c r="AA51" s="717"/>
      <c r="AB51" s="717"/>
      <c r="AC51" s="717"/>
      <c r="AD51" s="864"/>
      <c r="AE51" s="717"/>
      <c r="AH51" s="879"/>
      <c r="AI51" s="879"/>
      <c r="AJ51" s="876"/>
      <c r="AK51" s="876"/>
      <c r="AL51" s="876"/>
      <c r="AM51" s="876"/>
      <c r="AN51" s="876"/>
      <c r="AO51" s="876"/>
      <c r="AP51" s="876"/>
      <c r="AQ51" s="876"/>
      <c r="AR51" s="876"/>
      <c r="AS51" s="876"/>
      <c r="AT51" s="876"/>
      <c r="AU51" s="719" t="s">
        <v>1744</v>
      </c>
      <c r="AY51" s="719"/>
      <c r="BA51" s="719"/>
      <c r="BB51" s="719" t="s">
        <v>2157</v>
      </c>
      <c r="BD51" s="719"/>
      <c r="BE51" s="717"/>
      <c r="BF51" s="717"/>
      <c r="BG51" s="717"/>
      <c r="BH51" s="717"/>
      <c r="BI51" s="717"/>
      <c r="BJ51" s="864"/>
      <c r="BK51" s="717"/>
      <c r="BN51" s="717"/>
    </row>
    <row r="52" spans="1:66" ht="15" customHeight="1">
      <c r="A52" s="879"/>
      <c r="B52" s="879"/>
      <c r="C52" s="879"/>
      <c r="D52" s="879"/>
      <c r="E52" s="879"/>
      <c r="F52" s="876"/>
      <c r="G52" s="876"/>
      <c r="H52" s="876"/>
      <c r="I52" s="876"/>
      <c r="J52" s="876"/>
      <c r="K52" s="876"/>
      <c r="L52" s="876"/>
      <c r="M52" s="879"/>
      <c r="N52" s="879"/>
      <c r="O52" s="879"/>
      <c r="P52" s="879"/>
      <c r="Q52" s="879"/>
      <c r="R52" s="879"/>
      <c r="S52" s="879"/>
      <c r="T52" s="866"/>
      <c r="U52" s="866"/>
      <c r="V52" s="866"/>
      <c r="W52" s="866"/>
      <c r="X52" s="866"/>
      <c r="Y52" s="866"/>
      <c r="Z52" s="866"/>
      <c r="AA52" s="866"/>
      <c r="AB52" s="866"/>
      <c r="AC52" s="866"/>
      <c r="AD52" s="865"/>
      <c r="AE52" s="866"/>
      <c r="AF52" s="866"/>
      <c r="AG52" s="879"/>
      <c r="AH52" s="879"/>
      <c r="AI52" s="879"/>
      <c r="AJ52" s="879"/>
      <c r="AK52" s="879"/>
      <c r="AL52" s="876"/>
      <c r="AM52" s="876"/>
      <c r="AN52" s="876"/>
      <c r="AO52" s="876"/>
      <c r="AP52" s="876"/>
      <c r="AQ52" s="876"/>
      <c r="AR52" s="876"/>
      <c r="AS52" s="879"/>
      <c r="AT52" s="879"/>
      <c r="AU52" s="879"/>
      <c r="AV52" s="879"/>
      <c r="AW52" s="879"/>
      <c r="AX52" s="879"/>
      <c r="AY52" s="879"/>
      <c r="AZ52" s="866"/>
      <c r="BA52" s="866"/>
      <c r="BB52" s="866"/>
      <c r="BC52" s="866"/>
      <c r="BD52" s="866"/>
      <c r="BE52" s="866"/>
      <c r="BF52" s="866"/>
      <c r="BG52" s="866"/>
      <c r="BH52" s="866"/>
      <c r="BI52" s="866"/>
      <c r="BJ52" s="865"/>
      <c r="BK52" s="866"/>
      <c r="BL52" s="866"/>
    </row>
    <row r="53" spans="1:66" ht="15" customHeight="1">
      <c r="A53" s="879"/>
      <c r="B53" s="879"/>
      <c r="C53" s="879"/>
      <c r="D53" s="879"/>
      <c r="E53" s="879"/>
      <c r="F53" s="879"/>
      <c r="G53" s="879"/>
      <c r="H53" s="879"/>
      <c r="I53" s="879"/>
      <c r="J53" s="879"/>
      <c r="K53" s="879"/>
      <c r="L53" s="879"/>
      <c r="M53" s="879"/>
      <c r="N53" s="879"/>
      <c r="O53" s="879"/>
      <c r="P53" s="879"/>
      <c r="Q53" s="879"/>
      <c r="R53" s="879"/>
      <c r="S53" s="879"/>
      <c r="T53" s="866"/>
      <c r="U53" s="866"/>
      <c r="V53" s="866"/>
      <c r="W53" s="866"/>
      <c r="X53" s="866"/>
      <c r="Y53" s="866"/>
      <c r="Z53" s="866"/>
      <c r="AA53" s="866"/>
      <c r="AB53" s="866"/>
      <c r="AC53" s="866"/>
      <c r="AD53" s="865"/>
      <c r="AE53" s="866"/>
      <c r="AF53" s="866"/>
      <c r="AG53" s="879"/>
      <c r="AH53" s="879"/>
      <c r="AI53" s="879"/>
      <c r="AJ53" s="879"/>
      <c r="AK53" s="879"/>
      <c r="AL53" s="879"/>
      <c r="AM53" s="879"/>
      <c r="AN53" s="879"/>
      <c r="AO53" s="879"/>
      <c r="AP53" s="879"/>
      <c r="AQ53" s="879"/>
      <c r="AR53" s="879"/>
      <c r="AS53" s="879"/>
      <c r="AT53" s="879"/>
      <c r="AU53" s="879"/>
      <c r="AV53" s="879"/>
      <c r="AW53" s="879"/>
      <c r="AX53" s="879"/>
      <c r="AY53" s="879"/>
      <c r="AZ53" s="866"/>
      <c r="BA53" s="866"/>
      <c r="BB53" s="866"/>
      <c r="BC53" s="866"/>
      <c r="BD53" s="866"/>
      <c r="BE53" s="866"/>
      <c r="BF53" s="866"/>
      <c r="BG53" s="866"/>
      <c r="BH53" s="866"/>
      <c r="BI53" s="866"/>
      <c r="BJ53" s="865"/>
      <c r="BK53" s="866"/>
      <c r="BL53" s="866"/>
    </row>
    <row r="54" spans="1:66" ht="15" customHeight="1">
      <c r="A54" s="717"/>
      <c r="B54" s="717"/>
      <c r="C54" s="717"/>
      <c r="D54" s="717"/>
      <c r="E54" s="717"/>
      <c r="F54" s="717"/>
      <c r="G54" s="717"/>
      <c r="H54" s="717"/>
      <c r="I54" s="717"/>
      <c r="J54" s="717"/>
      <c r="K54" s="717"/>
      <c r="L54" s="717"/>
      <c r="M54" s="717"/>
      <c r="N54" s="717"/>
      <c r="O54" s="717"/>
      <c r="P54" s="717"/>
      <c r="Q54" s="717"/>
      <c r="R54" s="717"/>
      <c r="S54" s="717"/>
      <c r="T54" s="717"/>
      <c r="U54" s="717"/>
      <c r="V54" s="717"/>
      <c r="W54" s="717"/>
      <c r="X54" s="717"/>
      <c r="Y54" s="717"/>
      <c r="Z54" s="717"/>
      <c r="AA54" s="717"/>
      <c r="AB54" s="717"/>
      <c r="AC54" s="717"/>
      <c r="AD54" s="717"/>
      <c r="AE54" s="717"/>
      <c r="AF54" s="717"/>
      <c r="AG54" s="717"/>
      <c r="AH54" s="717"/>
      <c r="AI54" s="717"/>
      <c r="AJ54" s="717"/>
      <c r="AK54" s="717"/>
      <c r="AL54" s="717"/>
      <c r="AM54" s="717"/>
      <c r="AN54" s="717"/>
      <c r="AO54" s="717"/>
      <c r="AP54" s="717"/>
      <c r="AQ54" s="717"/>
      <c r="AR54" s="717"/>
      <c r="AS54" s="717"/>
      <c r="AT54" s="717"/>
      <c r="AU54" s="717"/>
      <c r="AV54" s="717"/>
      <c r="AW54" s="717"/>
      <c r="AX54" s="717"/>
      <c r="AY54" s="717"/>
      <c r="AZ54" s="717"/>
      <c r="BA54" s="717"/>
      <c r="BB54" s="717"/>
      <c r="BC54" s="717"/>
      <c r="BD54" s="717"/>
      <c r="BE54" s="717"/>
      <c r="BF54" s="717"/>
      <c r="BG54" s="717"/>
      <c r="BH54" s="717"/>
      <c r="BI54" s="717"/>
      <c r="BJ54" s="717"/>
      <c r="BK54" s="717"/>
      <c r="BL54" s="717"/>
    </row>
    <row r="55" spans="1:66" ht="15" customHeight="1"/>
    <row r="56" spans="1:66" ht="15" customHeight="1"/>
    <row r="57" spans="1:66" ht="15" customHeight="1"/>
    <row r="58" spans="1:66" ht="15" customHeight="1"/>
    <row r="59" spans="1:66" ht="15" customHeight="1"/>
  </sheetData>
  <mergeCells count="111">
    <mergeCell ref="T44:V44"/>
    <mergeCell ref="Y44:AA44"/>
    <mergeCell ref="AZ44:BB44"/>
    <mergeCell ref="BE44:BG44"/>
    <mergeCell ref="D45:J47"/>
    <mergeCell ref="K45:AC47"/>
    <mergeCell ref="AJ45:AP47"/>
    <mergeCell ref="AQ45:BI47"/>
    <mergeCell ref="T42:V42"/>
    <mergeCell ref="Y42:AA42"/>
    <mergeCell ref="AZ42:BB42"/>
    <mergeCell ref="BE42:BG42"/>
    <mergeCell ref="T43:V43"/>
    <mergeCell ref="AZ43:BB43"/>
    <mergeCell ref="T40:V40"/>
    <mergeCell ref="Y40:AA40"/>
    <mergeCell ref="AZ40:BB40"/>
    <mergeCell ref="BE40:BG40"/>
    <mergeCell ref="T41:V41"/>
    <mergeCell ref="Y41:AA41"/>
    <mergeCell ref="AZ41:BB41"/>
    <mergeCell ref="BE41:BG41"/>
    <mergeCell ref="T38:V38"/>
    <mergeCell ref="Y38:AA38"/>
    <mergeCell ref="AZ38:BB38"/>
    <mergeCell ref="BE38:BG38"/>
    <mergeCell ref="T39:V39"/>
    <mergeCell ref="Y39:AA39"/>
    <mergeCell ref="AZ39:BB39"/>
    <mergeCell ref="BE39:BG39"/>
    <mergeCell ref="T36:V36"/>
    <mergeCell ref="Y36:AA36"/>
    <mergeCell ref="AZ36:BB36"/>
    <mergeCell ref="BE36:BG36"/>
    <mergeCell ref="T37:V37"/>
    <mergeCell ref="Y37:AA37"/>
    <mergeCell ref="AZ37:BB37"/>
    <mergeCell ref="BE37:BG37"/>
    <mergeCell ref="T34:V34"/>
    <mergeCell ref="Y34:AA34"/>
    <mergeCell ref="AZ34:BB34"/>
    <mergeCell ref="BE34:BG34"/>
    <mergeCell ref="T35:V35"/>
    <mergeCell ref="Y35:AA35"/>
    <mergeCell ref="AZ35:BB35"/>
    <mergeCell ref="BE35:BG35"/>
    <mergeCell ref="T32:V32"/>
    <mergeCell ref="Y32:AA32"/>
    <mergeCell ref="AZ32:BB32"/>
    <mergeCell ref="BE32:BG32"/>
    <mergeCell ref="T33:V33"/>
    <mergeCell ref="Y33:AA33"/>
    <mergeCell ref="AZ33:BB33"/>
    <mergeCell ref="BE33:BG33"/>
    <mergeCell ref="AY30:BC30"/>
    <mergeCell ref="BE30:BI30"/>
    <mergeCell ref="T31:V31"/>
    <mergeCell ref="Y31:AA31"/>
    <mergeCell ref="AZ31:BB31"/>
    <mergeCell ref="BE31:BG31"/>
    <mergeCell ref="K26:M26"/>
    <mergeCell ref="AQ26:AS26"/>
    <mergeCell ref="K27:M27"/>
    <mergeCell ref="AQ27:AS27"/>
    <mergeCell ref="D30:J30"/>
    <mergeCell ref="K30:R30"/>
    <mergeCell ref="S30:W30"/>
    <mergeCell ref="Y30:AC30"/>
    <mergeCell ref="AJ30:AP30"/>
    <mergeCell ref="AQ30:AX30"/>
    <mergeCell ref="K24:Q24"/>
    <mergeCell ref="W24:AC24"/>
    <mergeCell ref="AQ24:AW24"/>
    <mergeCell ref="BC24:BI24"/>
    <mergeCell ref="K25:Q25"/>
    <mergeCell ref="AQ25:AW25"/>
    <mergeCell ref="B19:AE19"/>
    <mergeCell ref="AH19:BK19"/>
    <mergeCell ref="K22:AC22"/>
    <mergeCell ref="AQ22:BI22"/>
    <mergeCell ref="K23:AC23"/>
    <mergeCell ref="AQ23:BI23"/>
    <mergeCell ref="B16:AE16"/>
    <mergeCell ref="AH16:BK16"/>
    <mergeCell ref="B17:AE17"/>
    <mergeCell ref="AH17:BK17"/>
    <mergeCell ref="B18:AE18"/>
    <mergeCell ref="AH18:BK18"/>
    <mergeCell ref="A12:AF12"/>
    <mergeCell ref="AG12:BL12"/>
    <mergeCell ref="B14:AE14"/>
    <mergeCell ref="AH14:BK14"/>
    <mergeCell ref="B15:AE15"/>
    <mergeCell ref="AH15:BK15"/>
    <mergeCell ref="BF10:BK10"/>
    <mergeCell ref="X4:AE4"/>
    <mergeCell ref="BD4:BK4"/>
    <mergeCell ref="X5:AE5"/>
    <mergeCell ref="BD5:BK5"/>
    <mergeCell ref="B7:N7"/>
    <mergeCell ref="AH7:AT7"/>
    <mergeCell ref="P1:S1"/>
    <mergeCell ref="T1:W1"/>
    <mergeCell ref="X1:AA1"/>
    <mergeCell ref="AB1:AE1"/>
    <mergeCell ref="P2:S2"/>
    <mergeCell ref="T2:W2"/>
    <mergeCell ref="X2:AA2"/>
    <mergeCell ref="AB2:AE2"/>
    <mergeCell ref="L1:O1"/>
    <mergeCell ref="L2:O2"/>
  </mergeCells>
  <phoneticPr fontId="3"/>
  <conditionalFormatting sqref="P1:S2">
    <cfRule type="expression" dxfId="4" priority="1">
      <formula>$BN$2="指定検査員"</formula>
    </cfRule>
  </conditionalFormatting>
  <dataValidations count="1">
    <dataValidation imeMode="hiragana" allowBlank="1" showInputMessage="1" showErrorMessage="1" sqref="O21 AU21" xr:uid="{00000000-0002-0000-1200-000000000000}"/>
  </dataValidations>
  <printOptions horizontalCentered="1" verticalCentered="1"/>
  <pageMargins left="0.59055118110236227" right="0.59055118110236227" top="0.39370078740157483" bottom="0.19685039370078741" header="0.51181102362204722" footer="0.51181102362204722"/>
  <pageSetup paperSize="9" orientation="portrait" blackAndWhite="1" r:id="rId1"/>
  <headerFooter alignWithMargins="0">
    <oddHeader>&amp;L様式第2号</oddHeader>
  </headerFooter>
  <colBreaks count="1" manualBreakCount="1">
    <brk id="32" max="5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3300"/>
    <pageSetUpPr fitToPage="1"/>
  </sheetPr>
  <dimension ref="A1:AK47"/>
  <sheetViews>
    <sheetView view="pageBreakPreview" topLeftCell="A4" zoomScale="85" zoomScaleNormal="63" zoomScaleSheetLayoutView="85" zoomScalePageLayoutView="55" workbookViewId="0">
      <selection activeCell="D3" sqref="D3"/>
    </sheetView>
  </sheetViews>
  <sheetFormatPr defaultRowHeight="13.5"/>
  <cols>
    <col min="1" max="1" width="13.75" customWidth="1"/>
    <col min="2" max="2" width="26.875" customWidth="1"/>
    <col min="3" max="8" width="9.75" customWidth="1"/>
    <col min="9" max="18" width="7.375" customWidth="1"/>
    <col min="19" max="20" width="3.625" customWidth="1"/>
    <col min="21" max="24" width="7.375" customWidth="1"/>
    <col min="25" max="25" width="3.625" customWidth="1"/>
    <col min="26" max="26" width="3.75" customWidth="1"/>
    <col min="30" max="30" width="12.5" customWidth="1"/>
    <col min="31" max="31" width="22.375" bestFit="1" customWidth="1"/>
    <col min="32" max="32" width="11.25" bestFit="1" customWidth="1"/>
  </cols>
  <sheetData>
    <row r="1" spans="1:37" ht="18" customHeight="1">
      <c r="F1" s="1027"/>
      <c r="G1" s="1027"/>
      <c r="I1" s="1027"/>
      <c r="J1" s="1027"/>
      <c r="K1" s="1027"/>
      <c r="L1" s="6"/>
      <c r="M1" s="1027"/>
      <c r="N1" s="1027"/>
      <c r="O1" s="1027"/>
      <c r="P1" s="1027"/>
      <c r="Q1" s="1027"/>
      <c r="R1" s="1027"/>
      <c r="S1" s="1027"/>
      <c r="T1" s="1027"/>
      <c r="U1" s="6"/>
      <c r="V1" s="6"/>
      <c r="X1" s="1104" t="s">
        <v>29</v>
      </c>
      <c r="Y1" s="1104"/>
      <c r="Z1" s="1104"/>
    </row>
    <row r="2" spans="1:37" ht="18" customHeight="1">
      <c r="X2" s="1043"/>
      <c r="Y2" s="1043"/>
      <c r="Z2" s="1043"/>
    </row>
    <row r="3" spans="1:37" ht="18" customHeight="1">
      <c r="X3" s="1043"/>
      <c r="Y3" s="1043"/>
      <c r="Z3" s="1043"/>
    </row>
    <row r="4" spans="1:37" ht="18" customHeight="1">
      <c r="X4" s="1043"/>
      <c r="Y4" s="1043"/>
      <c r="Z4" s="1043"/>
    </row>
    <row r="5" spans="1:37" ht="18" customHeight="1">
      <c r="X5" s="1043"/>
      <c r="Y5" s="1043"/>
      <c r="Z5" s="1043"/>
    </row>
    <row r="6" spans="1:37" ht="16.5" customHeight="1">
      <c r="A6" s="79" t="s">
        <v>28</v>
      </c>
    </row>
    <row r="7" spans="1:37" ht="17.25">
      <c r="A7" s="1100" t="s">
        <v>166</v>
      </c>
      <c r="B7" s="1100"/>
      <c r="C7" s="1100"/>
      <c r="D7" s="1100"/>
      <c r="E7" s="1100"/>
      <c r="F7" s="1100"/>
      <c r="G7" s="1100"/>
      <c r="H7" s="1100"/>
      <c r="I7" s="1100"/>
      <c r="J7" s="1100"/>
      <c r="K7" s="1100"/>
      <c r="L7" s="1100"/>
      <c r="M7" s="1100"/>
      <c r="N7" s="1100"/>
      <c r="O7" s="1100"/>
      <c r="P7" s="1100"/>
      <c r="Q7" s="1100"/>
      <c r="R7" s="1100"/>
      <c r="S7" s="1100"/>
      <c r="T7" s="1100"/>
      <c r="U7" s="1100"/>
      <c r="V7" s="1100"/>
      <c r="W7" s="1100"/>
      <c r="X7" s="1100"/>
      <c r="Y7" s="117"/>
    </row>
    <row r="8" spans="1:37" ht="14.25" thickBot="1"/>
    <row r="9" spans="1:37" ht="24.75" customHeight="1">
      <c r="A9" s="80" t="s">
        <v>1</v>
      </c>
      <c r="B9" s="81">
        <f>評定条件入力表!C5</f>
        <v>1502100999</v>
      </c>
      <c r="C9" s="1097" t="s">
        <v>480</v>
      </c>
      <c r="D9" s="1099"/>
      <c r="E9" s="1101" t="str">
        <f>評定条件入力表!C11</f>
        <v>△△建設（株）</v>
      </c>
      <c r="F9" s="1098"/>
      <c r="G9" s="1098"/>
      <c r="H9" s="1098"/>
      <c r="I9" s="1098"/>
      <c r="J9" s="1098"/>
      <c r="K9" s="1099"/>
      <c r="L9" s="1019" t="s">
        <v>2</v>
      </c>
      <c r="M9" s="1020"/>
      <c r="N9" s="1021"/>
      <c r="O9" s="1101" t="str">
        <f>評定条件入力表!C12</f>
        <v>○○  ○○</v>
      </c>
      <c r="P9" s="1098"/>
      <c r="Q9" s="1099"/>
      <c r="R9" s="303"/>
      <c r="S9" s="1097" t="s">
        <v>3</v>
      </c>
      <c r="T9" s="1098"/>
      <c r="U9" s="1098"/>
      <c r="V9" s="1099"/>
      <c r="W9" s="1102">
        <f>評定条件入力表!C8</f>
        <v>1234567000</v>
      </c>
      <c r="X9" s="1098"/>
      <c r="Y9" s="1098"/>
      <c r="Z9" s="1103"/>
    </row>
    <row r="10" spans="1:37" ht="24.75" customHeight="1" thickBot="1">
      <c r="A10" s="82" t="s">
        <v>135</v>
      </c>
      <c r="B10" s="1033" t="str">
        <f>評定条件入力表!C6</f>
        <v>○○○○○○線配水管布設工事</v>
      </c>
      <c r="C10" s="1034"/>
      <c r="D10" s="1034"/>
      <c r="E10" s="1034"/>
      <c r="F10" s="1034"/>
      <c r="G10" s="1031" t="s">
        <v>0</v>
      </c>
      <c r="H10" s="1032"/>
      <c r="I10" s="1082" t="str">
        <f>評定条件入力表!C17</f>
        <v>令和○年○月○日</v>
      </c>
      <c r="J10" s="1082"/>
      <c r="K10" s="1083"/>
      <c r="L10" s="1083"/>
      <c r="M10" s="1083"/>
      <c r="N10" s="301" t="s">
        <v>5</v>
      </c>
      <c r="O10" s="1082" t="str">
        <f>評定条件入力表!E17</f>
        <v>令和○年○月○日</v>
      </c>
      <c r="P10" s="1083"/>
      <c r="Q10" s="1083"/>
      <c r="R10" s="299"/>
      <c r="S10" s="1031" t="s">
        <v>4</v>
      </c>
      <c r="T10" s="1082"/>
      <c r="U10" s="1082"/>
      <c r="V10" s="1032"/>
      <c r="W10" s="1082" t="str">
        <f>評定条件入力表!C18</f>
        <v>令和○年○月○日</v>
      </c>
      <c r="X10" s="1083"/>
      <c r="Y10" s="1083"/>
      <c r="Z10" s="1086"/>
    </row>
    <row r="11" spans="1:37" ht="19.5" customHeight="1">
      <c r="A11" s="1022" t="s">
        <v>136</v>
      </c>
      <c r="B11" s="1023"/>
      <c r="C11" s="1026" t="s">
        <v>107</v>
      </c>
      <c r="D11" s="1027"/>
      <c r="E11" s="1027"/>
      <c r="F11" s="1027"/>
      <c r="G11" s="1027"/>
      <c r="H11" s="1028"/>
      <c r="I11" s="1026" t="s">
        <v>106</v>
      </c>
      <c r="J11" s="1027"/>
      <c r="K11" s="1027"/>
      <c r="L11" s="1027"/>
      <c r="M11" s="1027"/>
      <c r="N11" s="1027"/>
      <c r="O11" s="1027"/>
      <c r="P11" s="1028"/>
      <c r="Q11" s="1093" t="s">
        <v>138</v>
      </c>
      <c r="R11" s="1094"/>
      <c r="S11" s="1094"/>
      <c r="T11" s="1094"/>
      <c r="U11" s="1094"/>
      <c r="V11" s="1094"/>
      <c r="W11" s="1094"/>
      <c r="X11" s="1094"/>
      <c r="Y11" s="1094"/>
      <c r="Z11" s="1095"/>
    </row>
    <row r="12" spans="1:37" ht="24.75" customHeight="1">
      <c r="A12" s="1022"/>
      <c r="B12" s="1024"/>
      <c r="C12" s="83" t="s">
        <v>207</v>
      </c>
      <c r="D12" s="1029" t="str">
        <f>評定条件入力表!D9</f>
        <v>○○○○課</v>
      </c>
      <c r="E12" s="1030"/>
      <c r="F12" s="1030"/>
      <c r="G12" s="1030"/>
      <c r="H12" s="84"/>
      <c r="I12" s="1015" t="s">
        <v>207</v>
      </c>
      <c r="J12" s="1016"/>
      <c r="K12" s="1029" t="str">
        <f>評定条件入力表!D9</f>
        <v>○○○○課</v>
      </c>
      <c r="L12" s="1029"/>
      <c r="M12" s="1030"/>
      <c r="N12" s="1030"/>
      <c r="O12" s="1030"/>
      <c r="P12" s="85"/>
      <c r="Q12" s="1015" t="s">
        <v>207</v>
      </c>
      <c r="R12" s="1016"/>
      <c r="S12" s="1096" t="str">
        <f>評定条件入力表!C15</f>
        <v>○○課</v>
      </c>
      <c r="T12" s="1096"/>
      <c r="U12" s="1096"/>
      <c r="V12" s="1096"/>
      <c r="W12" s="1096"/>
      <c r="X12" s="1096"/>
      <c r="Y12" s="302"/>
      <c r="Z12" s="86"/>
    </row>
    <row r="13" spans="1:37" ht="24.75" customHeight="1">
      <c r="A13" s="1025"/>
      <c r="B13" s="1018"/>
      <c r="C13" s="87" t="s">
        <v>218</v>
      </c>
      <c r="D13" s="1038" t="str">
        <f>評定条件入力表!C10</f>
        <v>主査</v>
      </c>
      <c r="E13" s="1039"/>
      <c r="F13" s="1040" t="str">
        <f>評定条件入力表!D10</f>
        <v>○○  ○○</v>
      </c>
      <c r="G13" s="1041"/>
      <c r="H13" s="300" t="s">
        <v>219</v>
      </c>
      <c r="I13" s="1017" t="s">
        <v>218</v>
      </c>
      <c r="J13" s="1018"/>
      <c r="K13" s="1038" t="str">
        <f>評定条件入力表!C13</f>
        <v>○○係長</v>
      </c>
      <c r="L13" s="1038"/>
      <c r="M13" s="1039"/>
      <c r="N13" s="1040" t="str">
        <f>評定条件入力表!D13</f>
        <v>××　××</v>
      </c>
      <c r="O13" s="1041"/>
      <c r="P13" s="88" t="s">
        <v>219</v>
      </c>
      <c r="Q13" s="1017" t="s">
        <v>218</v>
      </c>
      <c r="R13" s="1018"/>
      <c r="S13" s="1088" t="str">
        <f>評定条件入力表!C16</f>
        <v>副検査監</v>
      </c>
      <c r="T13" s="1018"/>
      <c r="U13" s="1018"/>
      <c r="V13" s="1018"/>
      <c r="W13" s="1087" t="str">
        <f>評定条件入力表!D16</f>
        <v>□□　□□</v>
      </c>
      <c r="X13" s="1084"/>
      <c r="Y13" s="1084" t="s">
        <v>219</v>
      </c>
      <c r="Z13" s="1085"/>
    </row>
    <row r="14" spans="1:37" ht="24.75" customHeight="1">
      <c r="A14" s="89" t="s">
        <v>139</v>
      </c>
      <c r="B14" s="2" t="s">
        <v>140</v>
      </c>
      <c r="C14" s="1" t="s">
        <v>141</v>
      </c>
      <c r="D14" s="1" t="s">
        <v>142</v>
      </c>
      <c r="E14" s="1" t="s">
        <v>143</v>
      </c>
      <c r="F14" s="1" t="s">
        <v>144</v>
      </c>
      <c r="G14" s="1" t="s">
        <v>145</v>
      </c>
      <c r="H14" s="1" t="s">
        <v>6</v>
      </c>
      <c r="I14" s="1" t="s">
        <v>146</v>
      </c>
      <c r="J14" s="1" t="s">
        <v>603</v>
      </c>
      <c r="K14" s="1" t="s">
        <v>147</v>
      </c>
      <c r="L14" s="1" t="s">
        <v>922</v>
      </c>
      <c r="M14" s="1" t="s">
        <v>148</v>
      </c>
      <c r="N14" s="1" t="s">
        <v>149</v>
      </c>
      <c r="O14" s="1" t="s">
        <v>150</v>
      </c>
      <c r="P14" s="1" t="s">
        <v>6</v>
      </c>
      <c r="Q14" s="1" t="s">
        <v>146</v>
      </c>
      <c r="R14" s="1" t="s">
        <v>351</v>
      </c>
      <c r="S14" s="1043" t="s">
        <v>147</v>
      </c>
      <c r="T14" s="1043"/>
      <c r="U14" s="1" t="s">
        <v>353</v>
      </c>
      <c r="V14" s="1" t="s">
        <v>148</v>
      </c>
      <c r="W14" s="1" t="s">
        <v>149</v>
      </c>
      <c r="X14" s="1" t="s">
        <v>150</v>
      </c>
      <c r="Y14" s="1049" t="s">
        <v>6</v>
      </c>
      <c r="Z14" s="1070"/>
      <c r="AD14" s="2" t="s">
        <v>139</v>
      </c>
      <c r="AE14" s="2" t="s">
        <v>140</v>
      </c>
      <c r="AF14" s="1" t="s">
        <v>107</v>
      </c>
      <c r="AG14" s="1" t="s">
        <v>85</v>
      </c>
      <c r="AH14" s="1" t="s">
        <v>12</v>
      </c>
      <c r="AJ14" s="1" t="s">
        <v>109</v>
      </c>
      <c r="AK14" s="1" t="s">
        <v>42</v>
      </c>
    </row>
    <row r="15" spans="1:37" ht="24.75" customHeight="1">
      <c r="A15" s="1035" t="s">
        <v>151</v>
      </c>
      <c r="B15" s="2" t="s">
        <v>152</v>
      </c>
      <c r="C15" s="91" t="s">
        <v>162</v>
      </c>
      <c r="D15" s="91" t="s">
        <v>1028</v>
      </c>
      <c r="E15" s="1">
        <v>0</v>
      </c>
      <c r="F15" s="91" t="s">
        <v>153</v>
      </c>
      <c r="G15" s="91" t="s">
        <v>1357</v>
      </c>
      <c r="H15" s="91" t="str">
        <f>'施工体制（一般監督員）'!C26</f>
        <v/>
      </c>
      <c r="I15" s="90"/>
      <c r="J15" s="90"/>
      <c r="K15" s="90"/>
      <c r="L15" s="90"/>
      <c r="M15" s="90"/>
      <c r="N15" s="90"/>
      <c r="O15" s="90"/>
      <c r="P15" s="90"/>
      <c r="Q15" s="90"/>
      <c r="R15" s="90"/>
      <c r="S15" s="1044"/>
      <c r="T15" s="1044"/>
      <c r="U15" s="3"/>
      <c r="V15" s="90"/>
      <c r="W15" s="90"/>
      <c r="X15" s="90"/>
      <c r="Y15" s="1045"/>
      <c r="Z15" s="1046"/>
      <c r="AD15" s="1090" t="s">
        <v>151</v>
      </c>
      <c r="AE15" s="2" t="s">
        <v>152</v>
      </c>
      <c r="AF15" s="324" t="str">
        <f>IF(H15="a",1,IF(H15="b",0.5,IF(H15="c",0,IF(H15="d",-5,IF(H15="e",-10,"")))))</f>
        <v/>
      </c>
      <c r="AG15" s="3"/>
      <c r="AH15" s="3"/>
      <c r="AJ15" s="1">
        <v>0</v>
      </c>
      <c r="AK15" s="1" t="s">
        <v>59</v>
      </c>
    </row>
    <row r="16" spans="1:37" ht="24.75" customHeight="1">
      <c r="A16" s="1036"/>
      <c r="B16" s="2" t="s">
        <v>154</v>
      </c>
      <c r="C16" s="91" t="s">
        <v>168</v>
      </c>
      <c r="D16" s="91" t="s">
        <v>1029</v>
      </c>
      <c r="E16" s="1">
        <v>0</v>
      </c>
      <c r="F16" s="91" t="s">
        <v>155</v>
      </c>
      <c r="G16" s="91" t="s">
        <v>1358</v>
      </c>
      <c r="H16" s="91" t="str">
        <f>'施工体制（一般監督員）'!C56</f>
        <v/>
      </c>
      <c r="I16" s="90"/>
      <c r="J16" s="90"/>
      <c r="K16" s="90"/>
      <c r="L16" s="90"/>
      <c r="M16" s="90"/>
      <c r="N16" s="90"/>
      <c r="O16" s="90"/>
      <c r="P16" s="90"/>
      <c r="Q16" s="90"/>
      <c r="R16" s="90"/>
      <c r="S16" s="1044"/>
      <c r="T16" s="1044"/>
      <c r="U16" s="3"/>
      <c r="V16" s="90"/>
      <c r="W16" s="90"/>
      <c r="X16" s="90"/>
      <c r="Y16" s="1045"/>
      <c r="Z16" s="1046"/>
      <c r="AD16" s="1092"/>
      <c r="AE16" s="2" t="s">
        <v>154</v>
      </c>
      <c r="AF16" s="324" t="str">
        <f>IF(H16="a",3,IF(H16="b",1.5,IF(H16="c",0,IF(H16="d",-5,IF(H16="e",-10,"")))))</f>
        <v/>
      </c>
      <c r="AG16" s="3"/>
      <c r="AH16" s="3"/>
      <c r="AJ16" s="1">
        <v>60</v>
      </c>
      <c r="AK16" s="1" t="s">
        <v>60</v>
      </c>
    </row>
    <row r="17" spans="1:37" ht="24.75" customHeight="1">
      <c r="A17" s="1035" t="s">
        <v>156</v>
      </c>
      <c r="B17" s="2" t="s">
        <v>157</v>
      </c>
      <c r="C17" s="91" t="s">
        <v>1021</v>
      </c>
      <c r="D17" s="91" t="s">
        <v>1022</v>
      </c>
      <c r="E17" s="1">
        <v>0</v>
      </c>
      <c r="F17" s="91" t="s">
        <v>158</v>
      </c>
      <c r="G17" s="91" t="s">
        <v>1357</v>
      </c>
      <c r="H17" s="91" t="str">
        <f>'施工状況（一般監督員）'!C27</f>
        <v/>
      </c>
      <c r="I17" s="90"/>
      <c r="J17" s="90"/>
      <c r="K17" s="90"/>
      <c r="L17" s="90"/>
      <c r="M17" s="90"/>
      <c r="N17" s="90"/>
      <c r="O17" s="90"/>
      <c r="P17" s="90"/>
      <c r="Q17" s="91" t="s">
        <v>943</v>
      </c>
      <c r="R17" s="91" t="s">
        <v>944</v>
      </c>
      <c r="S17" s="1042" t="s">
        <v>938</v>
      </c>
      <c r="T17" s="1043"/>
      <c r="U17" s="91" t="s">
        <v>169</v>
      </c>
      <c r="V17" s="1">
        <v>0</v>
      </c>
      <c r="W17" s="91" t="s">
        <v>159</v>
      </c>
      <c r="X17" s="91" t="s">
        <v>160</v>
      </c>
      <c r="Y17" s="1049" t="str">
        <f>'施工状況（検査員）'!C31</f>
        <v/>
      </c>
      <c r="Z17" s="1070"/>
      <c r="AD17" s="1090" t="s">
        <v>156</v>
      </c>
      <c r="AE17" s="2" t="s">
        <v>157</v>
      </c>
      <c r="AF17" s="324" t="str">
        <f>IF(H17="a",4,IF(H17="b",2,IF(H17="c",0,IF(H17="d",-5,IF(H17="e",-10,"")))))</f>
        <v/>
      </c>
      <c r="AG17" s="3"/>
      <c r="AH17" s="324" t="str">
        <f>IF(Y17="a",5,IF(Y17="a'",3.5,IF(Y17="b",2.5,IF(Y17="b'",1.5,IF(Y17="c",0,IF(Y17="d",-7.5,IF(Y17="e",-15,"")))))))</f>
        <v/>
      </c>
      <c r="AJ17" s="1">
        <v>70</v>
      </c>
      <c r="AK17" s="1" t="s">
        <v>61</v>
      </c>
    </row>
    <row r="18" spans="1:37" ht="24.75" customHeight="1">
      <c r="A18" s="1037"/>
      <c r="B18" s="2" t="s">
        <v>161</v>
      </c>
      <c r="C18" s="91" t="s">
        <v>1021</v>
      </c>
      <c r="D18" s="91" t="s">
        <v>1022</v>
      </c>
      <c r="E18" s="1">
        <v>0</v>
      </c>
      <c r="F18" s="91" t="s">
        <v>163</v>
      </c>
      <c r="G18" s="91" t="s">
        <v>1359</v>
      </c>
      <c r="H18" s="91" t="str">
        <f>'施工状況（一般監督員）'!C52</f>
        <v/>
      </c>
      <c r="I18" s="91" t="s">
        <v>939</v>
      </c>
      <c r="J18" s="91" t="s">
        <v>168</v>
      </c>
      <c r="K18" s="91" t="s">
        <v>940</v>
      </c>
      <c r="L18" s="91" t="s">
        <v>162</v>
      </c>
      <c r="M18" s="1">
        <v>0</v>
      </c>
      <c r="N18" s="91" t="s">
        <v>164</v>
      </c>
      <c r="O18" s="91" t="s">
        <v>165</v>
      </c>
      <c r="P18" s="91" t="str">
        <f>'施工状況（主任監督員）'!C19</f>
        <v>c</v>
      </c>
      <c r="Q18" s="90"/>
      <c r="R18" s="90"/>
      <c r="S18" s="1044"/>
      <c r="T18" s="1044"/>
      <c r="U18" s="3"/>
      <c r="V18" s="90"/>
      <c r="W18" s="90"/>
      <c r="X18" s="90"/>
      <c r="Y18" s="1045"/>
      <c r="Z18" s="1046"/>
      <c r="AD18" s="1091"/>
      <c r="AE18" s="2" t="s">
        <v>161</v>
      </c>
      <c r="AF18" s="324" t="str">
        <f>IF(H18="a",4,IF(H18="b",2,IF(H18="c",0,IF(H18="d",-5,IF(H18="e",-10,"")))))</f>
        <v/>
      </c>
      <c r="AG18" s="324">
        <f>IF(P18="a",4,IF(P18="a'",3,IF(P18="b",2.5,IF(P18="b'",1,IF(P18="c",0,IF(P18="d",-7.5,IF(P18="e",-15,"")))))))</f>
        <v>0</v>
      </c>
      <c r="AH18" s="3"/>
      <c r="AJ18" s="1">
        <v>80</v>
      </c>
      <c r="AK18" s="1" t="s">
        <v>62</v>
      </c>
    </row>
    <row r="19" spans="1:37" ht="24.75" customHeight="1">
      <c r="A19" s="1037"/>
      <c r="B19" s="2" t="s">
        <v>167</v>
      </c>
      <c r="C19" s="91" t="s">
        <v>1018</v>
      </c>
      <c r="D19" s="91" t="s">
        <v>1019</v>
      </c>
      <c r="E19" s="1">
        <v>0</v>
      </c>
      <c r="F19" s="91" t="s">
        <v>170</v>
      </c>
      <c r="G19" s="91" t="s">
        <v>1360</v>
      </c>
      <c r="H19" s="91" t="str">
        <f>'施工状況（一般監督員）'!C78</f>
        <v/>
      </c>
      <c r="I19" s="91" t="s">
        <v>941</v>
      </c>
      <c r="J19" s="91" t="s">
        <v>939</v>
      </c>
      <c r="K19" s="91" t="s">
        <v>942</v>
      </c>
      <c r="L19" s="91" t="s">
        <v>117</v>
      </c>
      <c r="M19" s="1">
        <v>0</v>
      </c>
      <c r="N19" s="91" t="s">
        <v>171</v>
      </c>
      <c r="O19" s="91" t="s">
        <v>949</v>
      </c>
      <c r="P19" s="91" t="str">
        <f>'施工状況（主任監督員）'!C37</f>
        <v>c</v>
      </c>
      <c r="Q19" s="90"/>
      <c r="R19" s="90"/>
      <c r="S19" s="1044"/>
      <c r="T19" s="1044"/>
      <c r="U19" s="3"/>
      <c r="V19" s="90"/>
      <c r="W19" s="90"/>
      <c r="X19" s="90"/>
      <c r="Y19" s="1045"/>
      <c r="Z19" s="1046"/>
      <c r="AD19" s="1091"/>
      <c r="AE19" s="2" t="s">
        <v>167</v>
      </c>
      <c r="AF19" s="324" t="str">
        <f>IF(H19="a",5,IF(H19="b",2.5,IF(H19="c",0,IF(H19="d",-5,IF(H19="e",-10,"")))))</f>
        <v/>
      </c>
      <c r="AG19" s="324">
        <f>IF(P19="a",5,IF(P19="a'",4,IF(P19="b",3.5,IF(P19="b'",2,IF(P19="c",0,IF(P19="d",-7.5,IF(P19="e",-15,"")))))))</f>
        <v>0</v>
      </c>
      <c r="AH19" s="3"/>
      <c r="AJ19" s="1">
        <v>90</v>
      </c>
      <c r="AK19" s="1" t="s">
        <v>63</v>
      </c>
    </row>
    <row r="20" spans="1:37" ht="24.75" customHeight="1">
      <c r="A20" s="1036"/>
      <c r="B20" s="2" t="s">
        <v>172</v>
      </c>
      <c r="C20" s="91" t="s">
        <v>117</v>
      </c>
      <c r="D20" s="91" t="s">
        <v>1030</v>
      </c>
      <c r="E20" s="1">
        <v>0</v>
      </c>
      <c r="F20" s="91" t="s">
        <v>173</v>
      </c>
      <c r="G20" s="91" t="s">
        <v>174</v>
      </c>
      <c r="H20" s="91" t="str">
        <f>'施工状況（一般監督員）'!C99</f>
        <v/>
      </c>
      <c r="I20" s="90"/>
      <c r="J20" s="90"/>
      <c r="K20" s="90"/>
      <c r="L20" s="90"/>
      <c r="M20" s="90"/>
      <c r="N20" s="90"/>
      <c r="O20" s="90"/>
      <c r="P20" s="90"/>
      <c r="Q20" s="90"/>
      <c r="R20" s="90"/>
      <c r="S20" s="1044"/>
      <c r="T20" s="1044"/>
      <c r="U20" s="3"/>
      <c r="V20" s="90"/>
      <c r="W20" s="90"/>
      <c r="X20" s="90"/>
      <c r="Y20" s="1045"/>
      <c r="Z20" s="1046"/>
      <c r="AD20" s="1092"/>
      <c r="AE20" s="2" t="s">
        <v>172</v>
      </c>
      <c r="AF20" s="324" t="str">
        <f>IF(H20="a",2,IF(H20="b",1,IF(H20="c",0,IF(H20="d",-2.5,IF(H20="e",-5,"")))))</f>
        <v/>
      </c>
      <c r="AG20" s="3"/>
      <c r="AH20" s="3"/>
    </row>
    <row r="21" spans="1:37" ht="24.75" customHeight="1">
      <c r="A21" s="1077" t="s">
        <v>175</v>
      </c>
      <c r="B21" s="2" t="s">
        <v>176</v>
      </c>
      <c r="C21" s="91" t="s">
        <v>1021</v>
      </c>
      <c r="D21" s="91" t="s">
        <v>1022</v>
      </c>
      <c r="E21" s="1">
        <v>0</v>
      </c>
      <c r="F21" s="91" t="s">
        <v>1023</v>
      </c>
      <c r="G21" s="91" t="s">
        <v>177</v>
      </c>
      <c r="H21" s="91" t="str">
        <f>評定条件入力表!J30</f>
        <v/>
      </c>
      <c r="I21" s="90"/>
      <c r="J21" s="90"/>
      <c r="K21" s="90"/>
      <c r="L21" s="90"/>
      <c r="M21" s="90"/>
      <c r="N21" s="90"/>
      <c r="O21" s="90"/>
      <c r="P21" s="90"/>
      <c r="Q21" s="91" t="s">
        <v>948</v>
      </c>
      <c r="R21" s="91" t="s">
        <v>945</v>
      </c>
      <c r="S21" s="1042" t="s">
        <v>946</v>
      </c>
      <c r="T21" s="1043"/>
      <c r="U21" s="91" t="s">
        <v>947</v>
      </c>
      <c r="V21" s="1">
        <v>0</v>
      </c>
      <c r="W21" s="91" t="s">
        <v>1354</v>
      </c>
      <c r="X21" s="91" t="s">
        <v>1355</v>
      </c>
      <c r="Y21" s="1049" t="str">
        <f>評定条件入力表!K30</f>
        <v/>
      </c>
      <c r="Z21" s="1070"/>
      <c r="AD21" s="1089" t="s">
        <v>175</v>
      </c>
      <c r="AE21" s="2" t="s">
        <v>176</v>
      </c>
      <c r="AF21" s="324" t="str">
        <f>IF(H21="a",4,IF(H21="b",2,IF(H21="c",0,IF(H21="d",-5,IF(H21="e",-5,"")))))</f>
        <v/>
      </c>
      <c r="AG21" s="3"/>
      <c r="AH21" s="324" t="str">
        <f>IF(Y21="a",10,IF(Y21="a'",7.5,IF(Y21="b",5,IF(Y21="b'",2.5,IF(Y21="c",0,IF(Y21="d",-10,IF(Y21="e",-20,"")))))))</f>
        <v/>
      </c>
    </row>
    <row r="22" spans="1:37" ht="24.75" customHeight="1">
      <c r="A22" s="1077"/>
      <c r="B22" s="2" t="s">
        <v>179</v>
      </c>
      <c r="C22" s="91" t="s">
        <v>1018</v>
      </c>
      <c r="D22" s="91" t="s">
        <v>1019</v>
      </c>
      <c r="E22" s="1">
        <v>0</v>
      </c>
      <c r="F22" s="91" t="s">
        <v>1020</v>
      </c>
      <c r="G22" s="91" t="s">
        <v>177</v>
      </c>
      <c r="H22" s="91">
        <f>評定条件入力表!J31</f>
        <v>0</v>
      </c>
      <c r="I22" s="90"/>
      <c r="J22" s="90"/>
      <c r="K22" s="90"/>
      <c r="L22" s="90"/>
      <c r="M22" s="90"/>
      <c r="N22" s="90"/>
      <c r="O22" s="90"/>
      <c r="P22" s="90"/>
      <c r="Q22" s="91" t="s">
        <v>950</v>
      </c>
      <c r="R22" s="91" t="s">
        <v>951</v>
      </c>
      <c r="S22" s="1042" t="s">
        <v>952</v>
      </c>
      <c r="T22" s="1043"/>
      <c r="U22" s="91" t="s">
        <v>939</v>
      </c>
      <c r="V22" s="1">
        <v>0</v>
      </c>
      <c r="W22" s="91" t="s">
        <v>953</v>
      </c>
      <c r="X22" s="91" t="s">
        <v>1356</v>
      </c>
      <c r="Y22" s="1069" t="str">
        <f>評定条件入力表!K31</f>
        <v/>
      </c>
      <c r="Z22" s="1070"/>
      <c r="AD22" s="1089"/>
      <c r="AE22" s="2" t="s">
        <v>179</v>
      </c>
      <c r="AF22" s="324" t="str">
        <f>IF(H22="a",5,IF(H22="b",2.5,IF(H22="c",0,IF(H22="d",-5,IF(H22="e",-5,"")))))</f>
        <v/>
      </c>
      <c r="AG22" s="3"/>
      <c r="AH22" s="324" t="str">
        <f>IF(Y22="a",15,IF(Y22="a'",12,IF(Y22="b",7.5,IF(Y22="b'",4,IF(Y22="c",0,IF(Y22="d",-12.5,IF(Y22="e",-25,"")))))))</f>
        <v/>
      </c>
    </row>
    <row r="23" spans="1:37" ht="24.75" customHeight="1">
      <c r="A23" s="1077"/>
      <c r="B23" s="2" t="s">
        <v>180</v>
      </c>
      <c r="C23" s="90"/>
      <c r="D23" s="90"/>
      <c r="E23" s="90"/>
      <c r="F23" s="90"/>
      <c r="G23" s="90"/>
      <c r="H23" s="90"/>
      <c r="I23" s="90"/>
      <c r="J23" s="90"/>
      <c r="K23" s="90"/>
      <c r="L23" s="90"/>
      <c r="M23" s="90"/>
      <c r="N23" s="90"/>
      <c r="O23" s="90"/>
      <c r="P23" s="90"/>
      <c r="Q23" s="91" t="s">
        <v>943</v>
      </c>
      <c r="R23" s="91" t="s">
        <v>944</v>
      </c>
      <c r="S23" s="1042" t="s">
        <v>938</v>
      </c>
      <c r="T23" s="1043"/>
      <c r="U23" s="91" t="s">
        <v>169</v>
      </c>
      <c r="V23" s="1">
        <v>0</v>
      </c>
      <c r="W23" s="91" t="s">
        <v>1023</v>
      </c>
      <c r="X23" s="90"/>
      <c r="Y23" s="1069" t="str">
        <f>評定条件入力表!K32</f>
        <v/>
      </c>
      <c r="Z23" s="1070"/>
      <c r="AD23" s="1089"/>
      <c r="AE23" s="2" t="s">
        <v>180</v>
      </c>
      <c r="AF23" s="3"/>
      <c r="AG23" s="3"/>
      <c r="AH23" s="324" t="str">
        <f>IF(Y23="a",5,IF(Y23="a'",3.5,IF(Y23="b",2.5,IF(Y23="b'",1.5,IF(Y23="c",0,IF(Y23="d",-5,""))))))</f>
        <v/>
      </c>
    </row>
    <row r="24" spans="1:37" ht="24.75" customHeight="1">
      <c r="A24" s="89" t="s">
        <v>481</v>
      </c>
      <c r="B24" s="2" t="s">
        <v>482</v>
      </c>
      <c r="C24" s="90"/>
      <c r="D24" s="90"/>
      <c r="E24" s="90"/>
      <c r="F24" s="90"/>
      <c r="G24" s="90"/>
      <c r="H24" s="90"/>
      <c r="I24" s="1078" t="str">
        <f>IF(OR(P24="0",P24=""),"+ (16)",P24)</f>
        <v>+ (16)</v>
      </c>
      <c r="J24" s="1079"/>
      <c r="K24" s="1079" t="str">
        <f>IF(OR(P24=0,P24=""),"+ (7)",P24)</f>
        <v>0</v>
      </c>
      <c r="L24" s="1080"/>
      <c r="M24" s="1">
        <v>0</v>
      </c>
      <c r="N24" s="90"/>
      <c r="O24" s="90"/>
      <c r="P24" s="1" t="str">
        <f>'工事特性（主任監督員）'!D61</f>
        <v>0</v>
      </c>
      <c r="Q24" s="90"/>
      <c r="R24" s="90"/>
      <c r="S24" s="1044"/>
      <c r="T24" s="1044"/>
      <c r="U24" s="3"/>
      <c r="V24" s="90"/>
      <c r="W24" s="90"/>
      <c r="X24" s="90"/>
      <c r="Y24" s="1045"/>
      <c r="Z24" s="1046"/>
      <c r="AD24" s="2" t="s">
        <v>481</v>
      </c>
      <c r="AE24" s="2" t="s">
        <v>1099</v>
      </c>
      <c r="AF24" s="3"/>
      <c r="AG24" s="787" t="str">
        <f>P24</f>
        <v>0</v>
      </c>
      <c r="AH24" s="3"/>
    </row>
    <row r="25" spans="1:37" ht="24.75" customHeight="1">
      <c r="A25" s="89" t="s">
        <v>485</v>
      </c>
      <c r="B25" s="2" t="s">
        <v>483</v>
      </c>
      <c r="C25" s="1078" t="str">
        <f>IF(OR(H25=0,H25=""),"+ (7)",H25)</f>
        <v>+ (7)</v>
      </c>
      <c r="D25" s="1080"/>
      <c r="E25" s="1">
        <v>0</v>
      </c>
      <c r="F25" s="90"/>
      <c r="G25" s="90"/>
      <c r="H25" s="1">
        <f>'創意工夫（一般監督員）'!C67</f>
        <v>0</v>
      </c>
      <c r="I25" s="90"/>
      <c r="J25" s="90"/>
      <c r="K25" s="90"/>
      <c r="L25" s="90"/>
      <c r="M25" s="90"/>
      <c r="N25" s="90"/>
      <c r="O25" s="90"/>
      <c r="P25" s="90"/>
      <c r="Q25" s="90"/>
      <c r="R25" s="90"/>
      <c r="S25" s="1044"/>
      <c r="T25" s="1044"/>
      <c r="U25" s="3"/>
      <c r="V25" s="90"/>
      <c r="W25" s="90"/>
      <c r="X25" s="90"/>
      <c r="Y25" s="1045"/>
      <c r="Z25" s="1046"/>
      <c r="AD25" s="2" t="s">
        <v>485</v>
      </c>
      <c r="AE25" s="2" t="s">
        <v>83</v>
      </c>
      <c r="AF25" s="324">
        <f>H25</f>
        <v>0</v>
      </c>
      <c r="AG25" s="3"/>
      <c r="AH25" s="3"/>
    </row>
    <row r="26" spans="1:37" ht="24.75" customHeight="1">
      <c r="A26" s="89" t="s">
        <v>486</v>
      </c>
      <c r="B26" s="2" t="s">
        <v>484</v>
      </c>
      <c r="C26" s="90"/>
      <c r="D26" s="90"/>
      <c r="E26" s="90"/>
      <c r="F26" s="90"/>
      <c r="G26" s="90"/>
      <c r="H26" s="3"/>
      <c r="I26" s="91" t="s">
        <v>181</v>
      </c>
      <c r="J26" s="91" t="s">
        <v>945</v>
      </c>
      <c r="K26" s="91" t="s">
        <v>178</v>
      </c>
      <c r="L26" s="91" t="s">
        <v>938</v>
      </c>
      <c r="M26" s="1">
        <v>0</v>
      </c>
      <c r="N26" s="90"/>
      <c r="O26" s="90"/>
      <c r="P26" s="1" t="str">
        <f>'社会性等（主任監督員）'!C18</f>
        <v>c</v>
      </c>
      <c r="Q26" s="90"/>
      <c r="R26" s="90"/>
      <c r="S26" s="1044"/>
      <c r="T26" s="1044"/>
      <c r="U26" s="3"/>
      <c r="V26" s="90"/>
      <c r="W26" s="90"/>
      <c r="X26" s="90"/>
      <c r="Y26" s="1045"/>
      <c r="Z26" s="1046"/>
      <c r="AD26" s="2" t="s">
        <v>486</v>
      </c>
      <c r="AE26" s="2" t="s">
        <v>84</v>
      </c>
      <c r="AF26" s="3"/>
      <c r="AG26" s="324">
        <f>IF(P26="a",10,IF(P26="a'",7.5,IF(P26="b",5,IF(P26="b'",2.5,IF(P26="c",0,"")))))</f>
        <v>0</v>
      </c>
      <c r="AH26" s="3"/>
    </row>
    <row r="27" spans="1:37" ht="24.75" customHeight="1">
      <c r="A27" s="1071" t="s">
        <v>487</v>
      </c>
      <c r="B27" s="1072"/>
      <c r="C27" s="92"/>
      <c r="D27" s="93"/>
      <c r="E27" s="94">
        <f>IF(AF27="","",AF27)</f>
        <v>0</v>
      </c>
      <c r="F27" s="93" t="s">
        <v>183</v>
      </c>
      <c r="G27" s="95"/>
      <c r="H27" s="93"/>
      <c r="I27" s="92"/>
      <c r="J27" s="93"/>
      <c r="K27" s="93"/>
      <c r="L27" s="93"/>
      <c r="M27" s="94">
        <f>IF(AG27="","",AG27)</f>
        <v>0</v>
      </c>
      <c r="N27" s="93" t="s">
        <v>183</v>
      </c>
      <c r="O27" s="95"/>
      <c r="P27" s="93"/>
      <c r="Q27" s="92"/>
      <c r="R27" s="93"/>
      <c r="S27" s="93"/>
      <c r="T27" s="93"/>
      <c r="U27" s="93"/>
      <c r="V27" s="94">
        <f>IF(AH27="","",AH27)</f>
        <v>0</v>
      </c>
      <c r="W27" s="93" t="s">
        <v>183</v>
      </c>
      <c r="X27" s="93"/>
      <c r="Y27" s="5"/>
      <c r="Z27" s="118"/>
      <c r="AD27" s="1072" t="s">
        <v>182</v>
      </c>
      <c r="AE27" s="1072"/>
      <c r="AF27" s="324">
        <f>SUM(AF15:AF22)+AF25</f>
        <v>0</v>
      </c>
      <c r="AG27" s="324">
        <f>SUM(AG15:AG26)</f>
        <v>0</v>
      </c>
      <c r="AH27" s="324">
        <f>SUM(AH15:AH26)</f>
        <v>0</v>
      </c>
    </row>
    <row r="28" spans="1:37" ht="24.75" customHeight="1">
      <c r="A28" s="1071" t="s">
        <v>17</v>
      </c>
      <c r="B28" s="1072"/>
      <c r="C28" s="297"/>
      <c r="D28" s="78" t="s">
        <v>89</v>
      </c>
      <c r="E28" s="94">
        <f>65+E27</f>
        <v>65</v>
      </c>
      <c r="F28" s="93" t="s">
        <v>183</v>
      </c>
      <c r="G28" s="95"/>
      <c r="H28" s="93"/>
      <c r="I28" s="297"/>
      <c r="J28" s="78"/>
      <c r="K28" s="78" t="s">
        <v>90</v>
      </c>
      <c r="L28" s="78"/>
      <c r="M28" s="94">
        <f>65+M27</f>
        <v>65</v>
      </c>
      <c r="N28" s="93" t="s">
        <v>183</v>
      </c>
      <c r="O28" s="95"/>
      <c r="P28" s="93"/>
      <c r="Q28" s="297"/>
      <c r="R28" s="78"/>
      <c r="S28" s="1050" t="s">
        <v>75</v>
      </c>
      <c r="T28" s="1050"/>
      <c r="U28" s="78"/>
      <c r="V28" s="94">
        <f>65+V27</f>
        <v>65</v>
      </c>
      <c r="W28" s="93" t="s">
        <v>183</v>
      </c>
      <c r="X28" s="93"/>
      <c r="Y28" s="92"/>
      <c r="Z28" s="98"/>
    </row>
    <row r="29" spans="1:37" ht="24.75" customHeight="1">
      <c r="A29" s="1071" t="s">
        <v>130</v>
      </c>
      <c r="B29" s="1072"/>
      <c r="C29" s="96" t="s">
        <v>86</v>
      </c>
      <c r="D29" s="93">
        <f>E28</f>
        <v>65</v>
      </c>
      <c r="E29" s="93" t="s">
        <v>87</v>
      </c>
      <c r="F29" s="93" t="s">
        <v>88</v>
      </c>
      <c r="G29" s="97">
        <f>M28</f>
        <v>65</v>
      </c>
      <c r="H29" s="93" t="s">
        <v>87</v>
      </c>
      <c r="I29" s="93" t="s">
        <v>91</v>
      </c>
      <c r="J29" s="93"/>
      <c r="K29" s="97">
        <f>V28</f>
        <v>65</v>
      </c>
      <c r="L29" s="97"/>
      <c r="M29" s="93" t="s">
        <v>87</v>
      </c>
      <c r="N29" s="93" t="s">
        <v>92</v>
      </c>
      <c r="O29" s="94">
        <f>ROUND(E28*0.4+M28*0.2+V28*0.4,1)</f>
        <v>65</v>
      </c>
      <c r="P29" s="93" t="s">
        <v>183</v>
      </c>
      <c r="Q29" s="93"/>
      <c r="R29" s="93"/>
      <c r="S29" s="93"/>
      <c r="T29" s="93"/>
      <c r="U29" s="93"/>
      <c r="V29" s="93"/>
      <c r="W29" s="93"/>
      <c r="X29" s="93"/>
      <c r="Y29" s="93"/>
      <c r="Z29" s="98"/>
    </row>
    <row r="30" spans="1:37" ht="24.75" customHeight="1">
      <c r="A30" s="1071" t="s">
        <v>184</v>
      </c>
      <c r="B30" s="1072"/>
      <c r="C30" s="1064"/>
      <c r="D30" s="1065"/>
      <c r="E30" s="1065"/>
      <c r="F30" s="1065"/>
      <c r="G30" s="1065"/>
      <c r="H30" s="1066"/>
      <c r="I30" s="92"/>
      <c r="J30" s="93"/>
      <c r="K30" s="99"/>
      <c r="L30" s="99"/>
      <c r="M30" s="100">
        <f>'法令遵守等（主任監督員）'!C17</f>
        <v>0</v>
      </c>
      <c r="N30" s="93" t="s">
        <v>183</v>
      </c>
      <c r="O30" s="93"/>
      <c r="P30" s="95"/>
      <c r="Q30" s="1064"/>
      <c r="R30" s="1065"/>
      <c r="S30" s="1065"/>
      <c r="T30" s="1065"/>
      <c r="U30" s="1065"/>
      <c r="V30" s="1065"/>
      <c r="W30" s="1065"/>
      <c r="X30" s="1065"/>
      <c r="Y30" s="1065"/>
      <c r="Z30" s="1067"/>
    </row>
    <row r="31" spans="1:37" ht="24.75" customHeight="1">
      <c r="A31" s="1071" t="s">
        <v>495</v>
      </c>
      <c r="B31" s="1072"/>
      <c r="C31" s="92"/>
      <c r="D31" s="1081" t="s">
        <v>93</v>
      </c>
      <c r="E31" s="1081"/>
      <c r="F31" s="78">
        <f>O29</f>
        <v>65</v>
      </c>
      <c r="G31" s="93" t="s">
        <v>94</v>
      </c>
      <c r="H31" s="1050" t="s">
        <v>95</v>
      </c>
      <c r="I31" s="1050"/>
      <c r="J31" s="78"/>
      <c r="K31" s="78">
        <f>M30*-1</f>
        <v>0</v>
      </c>
      <c r="L31" s="78"/>
      <c r="M31" s="93" t="s">
        <v>96</v>
      </c>
      <c r="N31" s="101">
        <f>ROUND(O29+M30,0)</f>
        <v>65</v>
      </c>
      <c r="O31" s="93" t="s">
        <v>183</v>
      </c>
      <c r="P31" s="93"/>
      <c r="Q31" s="1049" t="s">
        <v>64</v>
      </c>
      <c r="R31" s="1050"/>
      <c r="S31" s="1050"/>
      <c r="T31" s="1051"/>
      <c r="U31" s="78"/>
      <c r="V31" s="93"/>
      <c r="W31" s="93" t="str">
        <f>VLOOKUP(N31,AJ15:AK19,2,TRUE)</f>
        <v>Ｄ</v>
      </c>
      <c r="X31" s="93"/>
      <c r="Y31" s="93"/>
      <c r="Z31" s="98"/>
    </row>
    <row r="32" spans="1:37" ht="27">
      <c r="A32" s="218" t="s">
        <v>496</v>
      </c>
      <c r="B32" s="298" t="s">
        <v>497</v>
      </c>
      <c r="C32" s="1064"/>
      <c r="D32" s="1065"/>
      <c r="E32" s="1065"/>
      <c r="F32" s="1065"/>
      <c r="G32" s="1065"/>
      <c r="H32" s="1066"/>
      <c r="I32" s="217"/>
      <c r="J32" s="217" t="s">
        <v>498</v>
      </c>
      <c r="K32" s="217"/>
      <c r="L32" s="116" t="s">
        <v>499</v>
      </c>
      <c r="M32" s="116"/>
      <c r="N32" s="348" t="s">
        <v>500</v>
      </c>
      <c r="O32" s="116"/>
      <c r="P32" s="116" t="str">
        <f>'施工状況（主任監督員）'!C45</f>
        <v/>
      </c>
      <c r="Q32" s="1064"/>
      <c r="R32" s="1065"/>
      <c r="S32" s="1065"/>
      <c r="T32" s="1065"/>
      <c r="U32" s="1065"/>
      <c r="V32" s="1065"/>
      <c r="W32" s="1065"/>
      <c r="X32" s="1065"/>
      <c r="Y32" s="1065"/>
      <c r="Z32" s="1067"/>
    </row>
    <row r="33" spans="1:26" ht="24.75" customHeight="1">
      <c r="A33" s="1073" t="s">
        <v>491</v>
      </c>
      <c r="B33" s="1074"/>
      <c r="C33" s="1052"/>
      <c r="D33" s="1053"/>
      <c r="E33" s="1053"/>
      <c r="F33" s="1053"/>
      <c r="G33" s="1053"/>
      <c r="H33" s="1061"/>
      <c r="I33" s="1052"/>
      <c r="J33" s="1053"/>
      <c r="K33" s="1053"/>
      <c r="L33" s="1053"/>
      <c r="M33" s="1053"/>
      <c r="N33" s="1053"/>
      <c r="O33" s="1053"/>
      <c r="P33" s="1061"/>
      <c r="Q33" s="1052"/>
      <c r="R33" s="1053"/>
      <c r="S33" s="1053"/>
      <c r="T33" s="1053"/>
      <c r="U33" s="1053"/>
      <c r="V33" s="1053"/>
      <c r="W33" s="1053"/>
      <c r="X33" s="1053"/>
      <c r="Y33" s="1053"/>
      <c r="Z33" s="1054"/>
    </row>
    <row r="34" spans="1:26" ht="24.75" customHeight="1">
      <c r="A34" s="1073"/>
      <c r="B34" s="1074"/>
      <c r="C34" s="1055"/>
      <c r="D34" s="1056"/>
      <c r="E34" s="1056"/>
      <c r="F34" s="1056"/>
      <c r="G34" s="1056"/>
      <c r="H34" s="1062"/>
      <c r="I34" s="1055"/>
      <c r="J34" s="1056"/>
      <c r="K34" s="1056"/>
      <c r="L34" s="1056"/>
      <c r="M34" s="1056"/>
      <c r="N34" s="1056"/>
      <c r="O34" s="1056"/>
      <c r="P34" s="1062"/>
      <c r="Q34" s="1055"/>
      <c r="R34" s="1056"/>
      <c r="S34" s="1056"/>
      <c r="T34" s="1056"/>
      <c r="U34" s="1056"/>
      <c r="V34" s="1056"/>
      <c r="W34" s="1056"/>
      <c r="X34" s="1056"/>
      <c r="Y34" s="1056"/>
      <c r="Z34" s="1057"/>
    </row>
    <row r="35" spans="1:26" ht="24.75" customHeight="1">
      <c r="A35" s="1073"/>
      <c r="B35" s="1074"/>
      <c r="C35" s="1055"/>
      <c r="D35" s="1056"/>
      <c r="E35" s="1056"/>
      <c r="F35" s="1056"/>
      <c r="G35" s="1056"/>
      <c r="H35" s="1062"/>
      <c r="I35" s="1055"/>
      <c r="J35" s="1056"/>
      <c r="K35" s="1056"/>
      <c r="L35" s="1056"/>
      <c r="M35" s="1056"/>
      <c r="N35" s="1056"/>
      <c r="O35" s="1056"/>
      <c r="P35" s="1062"/>
      <c r="Q35" s="1055"/>
      <c r="R35" s="1056"/>
      <c r="S35" s="1056"/>
      <c r="T35" s="1056"/>
      <c r="U35" s="1056"/>
      <c r="V35" s="1056"/>
      <c r="W35" s="1056"/>
      <c r="X35" s="1056"/>
      <c r="Y35" s="1056"/>
      <c r="Z35" s="1057"/>
    </row>
    <row r="36" spans="1:26" ht="9.75" customHeight="1" thickBot="1">
      <c r="A36" s="1075"/>
      <c r="B36" s="1076"/>
      <c r="C36" s="1058"/>
      <c r="D36" s="1059"/>
      <c r="E36" s="1059"/>
      <c r="F36" s="1059"/>
      <c r="G36" s="1059"/>
      <c r="H36" s="1063"/>
      <c r="I36" s="1058"/>
      <c r="J36" s="1059"/>
      <c r="K36" s="1059"/>
      <c r="L36" s="1059"/>
      <c r="M36" s="1059"/>
      <c r="N36" s="1059"/>
      <c r="O36" s="1059"/>
      <c r="P36" s="1063"/>
      <c r="Q36" s="1058"/>
      <c r="R36" s="1059"/>
      <c r="S36" s="1059"/>
      <c r="T36" s="1059"/>
      <c r="U36" s="1059"/>
      <c r="V36" s="1059"/>
      <c r="W36" s="1059"/>
      <c r="X36" s="1059"/>
      <c r="Y36" s="1059"/>
      <c r="Z36" s="1060"/>
    </row>
    <row r="37" spans="1:26" ht="36.75" customHeight="1">
      <c r="A37" s="102"/>
      <c r="B37" s="102"/>
      <c r="C37" s="1048" t="str">
        <f>IF(OR(H15="",H16="",H17="",H18="",H19="",H20="",H21="",H22=""),"監督員入力未完了!!",IF(C33="","a,d,e評定がある場合の所見は評価理由を必ず記入する事",""))</f>
        <v>監督員入力未完了!!</v>
      </c>
      <c r="D37" s="1048"/>
      <c r="E37" s="1048"/>
      <c r="F37" s="1048"/>
      <c r="G37" s="1048"/>
      <c r="H37" s="1048"/>
      <c r="I37" s="1068" t="str">
        <f>IF(OR(P18="",P19="",P26=""),"監督員入力未完了!!",IF(I33="","a,d,e評定がある場合の所見は評価理由を必ず記入する事",""))</f>
        <v>a,d,e評定がある場合の所見は評価理由を必ず記入する事</v>
      </c>
      <c r="J37" s="1068"/>
      <c r="K37" s="1068"/>
      <c r="L37" s="1068"/>
      <c r="M37" s="1068"/>
      <c r="N37" s="1068"/>
      <c r="O37" s="1068"/>
      <c r="P37" s="1068"/>
      <c r="Q37" s="1047" t="str">
        <f>IF(OR(Y17="",Y21="",Y22="",Y23=""),"検査員入力未完了!!",IF(Q33="","所見を記入",""))</f>
        <v>検査員入力未完了!!</v>
      </c>
      <c r="R37" s="1047"/>
      <c r="S37" s="1047"/>
      <c r="T37" s="1047"/>
      <c r="U37" s="1047"/>
      <c r="V37" s="1047"/>
      <c r="W37" s="1047"/>
      <c r="X37" s="1047"/>
      <c r="Y37" s="1047"/>
      <c r="Z37" s="1047"/>
    </row>
    <row r="38" spans="1:26">
      <c r="A38" t="s">
        <v>488</v>
      </c>
    </row>
    <row r="39" spans="1:26">
      <c r="A39" t="s">
        <v>489</v>
      </c>
    </row>
    <row r="40" spans="1:26">
      <c r="A40" t="s">
        <v>490</v>
      </c>
    </row>
    <row r="41" spans="1:26">
      <c r="A41" t="s">
        <v>1946</v>
      </c>
    </row>
    <row r="42" spans="1:26">
      <c r="A42" t="s">
        <v>1746</v>
      </c>
    </row>
    <row r="43" spans="1:26">
      <c r="A43" t="s">
        <v>1745</v>
      </c>
    </row>
    <row r="44" spans="1:26">
      <c r="A44" t="s">
        <v>958</v>
      </c>
    </row>
    <row r="45" spans="1:26">
      <c r="A45" t="s">
        <v>492</v>
      </c>
    </row>
    <row r="46" spans="1:26">
      <c r="A46" t="s">
        <v>493</v>
      </c>
    </row>
    <row r="47" spans="1:26">
      <c r="A47" t="s">
        <v>494</v>
      </c>
    </row>
  </sheetData>
  <sheetProtection sheet="1" objects="1" scenarios="1"/>
  <mergeCells count="93">
    <mergeCell ref="Q1:T1"/>
    <mergeCell ref="S9:V9"/>
    <mergeCell ref="A7:X7"/>
    <mergeCell ref="C9:D9"/>
    <mergeCell ref="I1:K1"/>
    <mergeCell ref="F1:G1"/>
    <mergeCell ref="O1:P1"/>
    <mergeCell ref="M1:N1"/>
    <mergeCell ref="E9:K9"/>
    <mergeCell ref="O9:Q9"/>
    <mergeCell ref="W9:Z9"/>
    <mergeCell ref="X1:Z1"/>
    <mergeCell ref="X2:Z5"/>
    <mergeCell ref="AD21:AD23"/>
    <mergeCell ref="AD17:AD20"/>
    <mergeCell ref="Q11:Z11"/>
    <mergeCell ref="S14:T14"/>
    <mergeCell ref="S12:X12"/>
    <mergeCell ref="Y16:Z16"/>
    <mergeCell ref="Y17:Z17"/>
    <mergeCell ref="Y18:Z18"/>
    <mergeCell ref="Y20:Z20"/>
    <mergeCell ref="S21:T21"/>
    <mergeCell ref="S22:T22"/>
    <mergeCell ref="S23:T23"/>
    <mergeCell ref="Y21:Z21"/>
    <mergeCell ref="Y22:Z22"/>
    <mergeCell ref="AD15:AD16"/>
    <mergeCell ref="S16:T16"/>
    <mergeCell ref="O10:Q10"/>
    <mergeCell ref="K12:O12"/>
    <mergeCell ref="Y13:Z13"/>
    <mergeCell ref="Y14:Z14"/>
    <mergeCell ref="Y15:Z15"/>
    <mergeCell ref="I11:P11"/>
    <mergeCell ref="I10:M10"/>
    <mergeCell ref="W10:Z10"/>
    <mergeCell ref="S10:V10"/>
    <mergeCell ref="S15:T15"/>
    <mergeCell ref="N13:O13"/>
    <mergeCell ref="W13:X13"/>
    <mergeCell ref="K13:M13"/>
    <mergeCell ref="S13:V13"/>
    <mergeCell ref="Q12:R12"/>
    <mergeCell ref="Q13:R13"/>
    <mergeCell ref="AD27:AE27"/>
    <mergeCell ref="D31:E31"/>
    <mergeCell ref="H31:I31"/>
    <mergeCell ref="C25:D25"/>
    <mergeCell ref="S25:T25"/>
    <mergeCell ref="S26:T26"/>
    <mergeCell ref="C30:H30"/>
    <mergeCell ref="Q30:Z30"/>
    <mergeCell ref="S28:T28"/>
    <mergeCell ref="Y25:Z25"/>
    <mergeCell ref="Y26:Z26"/>
    <mergeCell ref="A28:B28"/>
    <mergeCell ref="A21:A23"/>
    <mergeCell ref="A27:B27"/>
    <mergeCell ref="S24:T24"/>
    <mergeCell ref="I24:L24"/>
    <mergeCell ref="A29:B29"/>
    <mergeCell ref="A30:B30"/>
    <mergeCell ref="A31:B31"/>
    <mergeCell ref="A33:B36"/>
    <mergeCell ref="C33:H36"/>
    <mergeCell ref="Y19:Z19"/>
    <mergeCell ref="Q37:Z37"/>
    <mergeCell ref="C37:H37"/>
    <mergeCell ref="Q31:T31"/>
    <mergeCell ref="Q33:Z36"/>
    <mergeCell ref="I33:P36"/>
    <mergeCell ref="C32:H32"/>
    <mergeCell ref="Q32:Z32"/>
    <mergeCell ref="I37:P37"/>
    <mergeCell ref="Y23:Z23"/>
    <mergeCell ref="Y24:Z24"/>
    <mergeCell ref="A15:A16"/>
    <mergeCell ref="A17:A20"/>
    <mergeCell ref="D13:E13"/>
    <mergeCell ref="F13:G13"/>
    <mergeCell ref="S17:T17"/>
    <mergeCell ref="S18:T18"/>
    <mergeCell ref="S19:T19"/>
    <mergeCell ref="S20:T20"/>
    <mergeCell ref="I12:J12"/>
    <mergeCell ref="I13:J13"/>
    <mergeCell ref="L9:N9"/>
    <mergeCell ref="A11:B13"/>
    <mergeCell ref="C11:H11"/>
    <mergeCell ref="D12:G12"/>
    <mergeCell ref="G10:H10"/>
    <mergeCell ref="B10:F10"/>
  </mergeCells>
  <phoneticPr fontId="3"/>
  <conditionalFormatting sqref="C15">
    <cfRule type="expression" dxfId="728" priority="22" stopIfTrue="1">
      <formula>$H$15="a"</formula>
    </cfRule>
  </conditionalFormatting>
  <conditionalFormatting sqref="C16">
    <cfRule type="expression" dxfId="727" priority="48" stopIfTrue="1">
      <formula>$H$16="a"</formula>
    </cfRule>
  </conditionalFormatting>
  <conditionalFormatting sqref="C17">
    <cfRule type="expression" dxfId="726" priority="20" stopIfTrue="1">
      <formula>$H$17="a"</formula>
    </cfRule>
  </conditionalFormatting>
  <conditionalFormatting sqref="C18">
    <cfRule type="expression" dxfId="725" priority="18" stopIfTrue="1">
      <formula>$H$18="a"</formula>
    </cfRule>
  </conditionalFormatting>
  <conditionalFormatting sqref="C19">
    <cfRule type="expression" dxfId="724" priority="16" stopIfTrue="1">
      <formula>$H$19="a"</formula>
    </cfRule>
  </conditionalFormatting>
  <conditionalFormatting sqref="C20">
    <cfRule type="expression" dxfId="723" priority="66" stopIfTrue="1">
      <formula>$H$20="a"</formula>
    </cfRule>
  </conditionalFormatting>
  <conditionalFormatting sqref="C21">
    <cfRule type="expression" dxfId="722" priority="71" stopIfTrue="1">
      <formula>$H$21="a"</formula>
    </cfRule>
  </conditionalFormatting>
  <conditionalFormatting sqref="C22">
    <cfRule type="expression" dxfId="721" priority="76" stopIfTrue="1">
      <formula>$H$22="a"</formula>
    </cfRule>
  </conditionalFormatting>
  <conditionalFormatting sqref="C25">
    <cfRule type="expression" dxfId="720" priority="81" stopIfTrue="1">
      <formula>$H$25&lt;&gt;0</formula>
    </cfRule>
  </conditionalFormatting>
  <conditionalFormatting sqref="D15">
    <cfRule type="expression" dxfId="719" priority="23" stopIfTrue="1">
      <formula>$H$15="b"</formula>
    </cfRule>
  </conditionalFormatting>
  <conditionalFormatting sqref="D16">
    <cfRule type="expression" dxfId="718" priority="49" stopIfTrue="1">
      <formula>$H$16="b"</formula>
    </cfRule>
  </conditionalFormatting>
  <conditionalFormatting sqref="D17">
    <cfRule type="expression" dxfId="717" priority="21" stopIfTrue="1">
      <formula>$H$17="b"</formula>
    </cfRule>
  </conditionalFormatting>
  <conditionalFormatting sqref="D18">
    <cfRule type="expression" dxfId="716" priority="19" stopIfTrue="1">
      <formula>$H$18="b"</formula>
    </cfRule>
  </conditionalFormatting>
  <conditionalFormatting sqref="D19">
    <cfRule type="expression" dxfId="715" priority="17" stopIfTrue="1">
      <formula>$H$19="b"</formula>
    </cfRule>
  </conditionalFormatting>
  <conditionalFormatting sqref="D20">
    <cfRule type="expression" dxfId="714" priority="67" stopIfTrue="1">
      <formula>$H$20="b"</formula>
    </cfRule>
  </conditionalFormatting>
  <conditionalFormatting sqref="D21">
    <cfRule type="expression" dxfId="713" priority="72" stopIfTrue="1">
      <formula>$H$21="b"</formula>
    </cfRule>
  </conditionalFormatting>
  <conditionalFormatting sqref="D22">
    <cfRule type="expression" dxfId="712" priority="77" stopIfTrue="1">
      <formula>$H$22="b"</formula>
    </cfRule>
  </conditionalFormatting>
  <conditionalFormatting sqref="E15">
    <cfRule type="expression" dxfId="711" priority="44" stopIfTrue="1">
      <formula>$H$15="c"</formula>
    </cfRule>
  </conditionalFormatting>
  <conditionalFormatting sqref="E16">
    <cfRule type="expression" dxfId="710" priority="50" stopIfTrue="1">
      <formula>$H$16="c"</formula>
    </cfRule>
  </conditionalFormatting>
  <conditionalFormatting sqref="E17">
    <cfRule type="expression" dxfId="709" priority="54" stopIfTrue="1">
      <formula>$H$17="c"</formula>
    </cfRule>
  </conditionalFormatting>
  <conditionalFormatting sqref="E18">
    <cfRule type="expression" dxfId="708" priority="58" stopIfTrue="1">
      <formula>$H$18="c"</formula>
    </cfRule>
  </conditionalFormatting>
  <conditionalFormatting sqref="E19">
    <cfRule type="expression" dxfId="707" priority="63" stopIfTrue="1">
      <formula>$H$19="c"</formula>
    </cfRule>
  </conditionalFormatting>
  <conditionalFormatting sqref="E20">
    <cfRule type="expression" dxfId="706" priority="68" stopIfTrue="1">
      <formula>$H$20="c"</formula>
    </cfRule>
  </conditionalFormatting>
  <conditionalFormatting sqref="E21">
    <cfRule type="expression" dxfId="705" priority="73" stopIfTrue="1">
      <formula>$H$21="c"</formula>
    </cfRule>
  </conditionalFormatting>
  <conditionalFormatting sqref="E22">
    <cfRule type="expression" dxfId="704" priority="78" stopIfTrue="1">
      <formula>$H$22="c"</formula>
    </cfRule>
  </conditionalFormatting>
  <conditionalFormatting sqref="E25">
    <cfRule type="expression" dxfId="703" priority="114" stopIfTrue="1">
      <formula>$H$25=0</formula>
    </cfRule>
  </conditionalFormatting>
  <conditionalFormatting sqref="F15">
    <cfRule type="expression" dxfId="702" priority="46" stopIfTrue="1">
      <formula>$H$15="d"</formula>
    </cfRule>
  </conditionalFormatting>
  <conditionalFormatting sqref="F16">
    <cfRule type="expression" dxfId="701" priority="51" stopIfTrue="1">
      <formula>$H$16="d"</formula>
    </cfRule>
  </conditionalFormatting>
  <conditionalFormatting sqref="F17">
    <cfRule type="expression" dxfId="700" priority="55" stopIfTrue="1">
      <formula>$H$17="d"</formula>
    </cfRule>
  </conditionalFormatting>
  <conditionalFormatting sqref="F18">
    <cfRule type="expression" dxfId="699" priority="59" stopIfTrue="1">
      <formula>$H$18="d"</formula>
    </cfRule>
  </conditionalFormatting>
  <conditionalFormatting sqref="F19">
    <cfRule type="expression" dxfId="698" priority="64" stopIfTrue="1">
      <formula>$H$19="d"</formula>
    </cfRule>
  </conditionalFormatting>
  <conditionalFormatting sqref="F20">
    <cfRule type="expression" dxfId="697" priority="69" stopIfTrue="1">
      <formula>$H$20="d"</formula>
    </cfRule>
  </conditionalFormatting>
  <conditionalFormatting sqref="F21">
    <cfRule type="expression" dxfId="696" priority="74" stopIfTrue="1">
      <formula>$H$21="d"</formula>
    </cfRule>
  </conditionalFormatting>
  <conditionalFormatting sqref="F22">
    <cfRule type="expression" dxfId="695" priority="79" stopIfTrue="1">
      <formula>$H$22="d"</formula>
    </cfRule>
  </conditionalFormatting>
  <conditionalFormatting sqref="G15">
    <cfRule type="expression" dxfId="694" priority="47" stopIfTrue="1">
      <formula>$H$15="e"</formula>
    </cfRule>
  </conditionalFormatting>
  <conditionalFormatting sqref="G16">
    <cfRule type="expression" dxfId="693" priority="52" stopIfTrue="1">
      <formula>$H$16="e"</formula>
    </cfRule>
  </conditionalFormatting>
  <conditionalFormatting sqref="G17">
    <cfRule type="expression" dxfId="692" priority="6">
      <formula>$H$17="e"</formula>
    </cfRule>
  </conditionalFormatting>
  <conditionalFormatting sqref="G18">
    <cfRule type="expression" dxfId="691" priority="60" stopIfTrue="1">
      <formula>$H$18="e"</formula>
    </cfRule>
  </conditionalFormatting>
  <conditionalFormatting sqref="G19">
    <cfRule type="expression" dxfId="690" priority="65" stopIfTrue="1">
      <formula>$H$19="e"</formula>
    </cfRule>
  </conditionalFormatting>
  <conditionalFormatting sqref="G20">
    <cfRule type="expression" dxfId="689" priority="70" stopIfTrue="1">
      <formula>$H$20="e"</formula>
    </cfRule>
  </conditionalFormatting>
  <conditionalFormatting sqref="G21">
    <cfRule type="expression" dxfId="688" priority="75" stopIfTrue="1">
      <formula>$H$21="e"</formula>
    </cfRule>
  </conditionalFormatting>
  <conditionalFormatting sqref="G22">
    <cfRule type="expression" dxfId="687" priority="80" stopIfTrue="1">
      <formula>$H$22="e"</formula>
    </cfRule>
  </conditionalFormatting>
  <conditionalFormatting sqref="I18">
    <cfRule type="expression" dxfId="686" priority="82" stopIfTrue="1">
      <formula>$P$18="a"</formula>
    </cfRule>
  </conditionalFormatting>
  <conditionalFormatting sqref="I19">
    <cfRule type="expression" dxfId="685" priority="87" stopIfTrue="1">
      <formula>$P$19="a"</formula>
    </cfRule>
  </conditionalFormatting>
  <conditionalFormatting sqref="I24">
    <cfRule type="expression" dxfId="684" priority="15" stopIfTrue="1">
      <formula>$P$24&lt;&gt;"0"</formula>
    </cfRule>
  </conditionalFormatting>
  <conditionalFormatting sqref="I26">
    <cfRule type="expression" dxfId="683" priority="4">
      <formula>$P$26="a"</formula>
    </cfRule>
  </conditionalFormatting>
  <conditionalFormatting sqref="J18">
    <cfRule type="expression" dxfId="682" priority="3">
      <formula>$P$18="a'"</formula>
    </cfRule>
  </conditionalFormatting>
  <conditionalFormatting sqref="J19">
    <cfRule type="expression" dxfId="681" priority="2">
      <formula>$P$19="a'"</formula>
    </cfRule>
  </conditionalFormatting>
  <conditionalFormatting sqref="J26">
    <cfRule type="expression" dxfId="680" priority="92" stopIfTrue="1">
      <formula>$P$26="a'"</formula>
    </cfRule>
  </conditionalFormatting>
  <conditionalFormatting sqref="K18">
    <cfRule type="expression" dxfId="678" priority="38" stopIfTrue="1">
      <formula>$P$18="b"</formula>
    </cfRule>
  </conditionalFormatting>
  <conditionalFormatting sqref="K19">
    <cfRule type="expression" dxfId="677" priority="88" stopIfTrue="1">
      <formula>$P$19="b"</formula>
    </cfRule>
  </conditionalFormatting>
  <conditionalFormatting sqref="K26">
    <cfRule type="expression" dxfId="676" priority="1">
      <formula>$P$26="b"</formula>
    </cfRule>
  </conditionalFormatting>
  <conditionalFormatting sqref="L18">
    <cfRule type="expression" dxfId="675" priority="37" stopIfTrue="1">
      <formula>$P$18="b'"</formula>
    </cfRule>
  </conditionalFormatting>
  <conditionalFormatting sqref="L19">
    <cfRule type="expression" dxfId="674" priority="36" stopIfTrue="1">
      <formula>$P$19="b'"</formula>
    </cfRule>
  </conditionalFormatting>
  <conditionalFormatting sqref="L26">
    <cfRule type="expression" dxfId="673" priority="93" stopIfTrue="1">
      <formula>$P$26="b'"</formula>
    </cfRule>
  </conditionalFormatting>
  <conditionalFormatting sqref="L32">
    <cfRule type="expression" dxfId="672" priority="8">
      <formula>$P$32="-10"</formula>
    </cfRule>
  </conditionalFormatting>
  <conditionalFormatting sqref="M18">
    <cfRule type="expression" dxfId="671" priority="84" stopIfTrue="1">
      <formula>$P$18="c"</formula>
    </cfRule>
  </conditionalFormatting>
  <conditionalFormatting sqref="M19">
    <cfRule type="expression" dxfId="670" priority="89" stopIfTrue="1">
      <formula>$P$19="c"</formula>
    </cfRule>
  </conditionalFormatting>
  <conditionalFormatting sqref="M24">
    <cfRule type="expression" dxfId="669" priority="14" stopIfTrue="1">
      <formula>$P$24="0"</formula>
    </cfRule>
  </conditionalFormatting>
  <conditionalFormatting sqref="M26">
    <cfRule type="expression" dxfId="668" priority="94" stopIfTrue="1">
      <formula>$P$26="c"</formula>
    </cfRule>
  </conditionalFormatting>
  <conditionalFormatting sqref="N18">
    <cfRule type="expression" dxfId="667" priority="85" stopIfTrue="1">
      <formula>$P$18="d"</formula>
    </cfRule>
  </conditionalFormatting>
  <conditionalFormatting sqref="N19">
    <cfRule type="expression" dxfId="666" priority="90" stopIfTrue="1">
      <formula>$P$19="d"</formula>
    </cfRule>
  </conditionalFormatting>
  <conditionalFormatting sqref="O18">
    <cfRule type="expression" dxfId="664" priority="86" stopIfTrue="1">
      <formula>$P$18="e"</formula>
    </cfRule>
  </conditionalFormatting>
  <conditionalFormatting sqref="O19">
    <cfRule type="expression" dxfId="663" priority="91" stopIfTrue="1">
      <formula>$P$19="e"</formula>
    </cfRule>
  </conditionalFormatting>
  <conditionalFormatting sqref="Q17">
    <cfRule type="expression" dxfId="662" priority="170" stopIfTrue="1">
      <formula>$Y$17="a"</formula>
    </cfRule>
  </conditionalFormatting>
  <conditionalFormatting sqref="Q21">
    <cfRule type="expression" dxfId="661" priority="244" stopIfTrue="1">
      <formula>$Y$21="a"</formula>
    </cfRule>
  </conditionalFormatting>
  <conditionalFormatting sqref="Q22">
    <cfRule type="expression" dxfId="660" priority="11">
      <formula>$Y$22=$Q$14</formula>
    </cfRule>
  </conditionalFormatting>
  <conditionalFormatting sqref="Q23">
    <cfRule type="expression" dxfId="659" priority="10">
      <formula>$Y$23=$Q$14</formula>
    </cfRule>
  </conditionalFormatting>
  <conditionalFormatting sqref="R17">
    <cfRule type="expression" dxfId="658" priority="13">
      <formula>$Y$17="a'"</formula>
    </cfRule>
  </conditionalFormatting>
  <conditionalFormatting sqref="R21">
    <cfRule type="expression" dxfId="657" priority="12">
      <formula>$Y$21="a'"</formula>
    </cfRule>
  </conditionalFormatting>
  <conditionalFormatting sqref="R22">
    <cfRule type="expression" dxfId="656" priority="318" stopIfTrue="1">
      <formula>$Y$22="a'"</formula>
    </cfRule>
  </conditionalFormatting>
  <conditionalFormatting sqref="R23">
    <cfRule type="expression" dxfId="655" priority="28" stopIfTrue="1">
      <formula>$Y$23="a'"</formula>
    </cfRule>
  </conditionalFormatting>
  <conditionalFormatting sqref="S17:T17">
    <cfRule type="expression" dxfId="654" priority="171" stopIfTrue="1">
      <formula>$Y$17="b"</formula>
    </cfRule>
  </conditionalFormatting>
  <conditionalFormatting sqref="S21:T21">
    <cfRule type="expression" dxfId="653" priority="245" stopIfTrue="1">
      <formula>$Y$21="b"</formula>
    </cfRule>
  </conditionalFormatting>
  <conditionalFormatting sqref="S22:T22">
    <cfRule type="expression" dxfId="652" priority="319" stopIfTrue="1">
      <formula>$Y$22="b"</formula>
    </cfRule>
  </conditionalFormatting>
  <conditionalFormatting sqref="S23:T23">
    <cfRule type="expression" dxfId="651" priority="29" stopIfTrue="1">
      <formula>$Y$23="b"</formula>
    </cfRule>
  </conditionalFormatting>
  <conditionalFormatting sqref="U17">
    <cfRule type="expression" dxfId="650" priority="35" stopIfTrue="1">
      <formula>$Y$17="b'"</formula>
    </cfRule>
  </conditionalFormatting>
  <conditionalFormatting sqref="U21">
    <cfRule type="expression" dxfId="649" priority="33" stopIfTrue="1">
      <formula>$Y$21="b'"</formula>
    </cfRule>
  </conditionalFormatting>
  <conditionalFormatting sqref="U22">
    <cfRule type="expression" dxfId="648" priority="32" stopIfTrue="1">
      <formula>$Y$22="b'"</formula>
    </cfRule>
  </conditionalFormatting>
  <conditionalFormatting sqref="U23">
    <cfRule type="expression" dxfId="647" priority="27" stopIfTrue="1">
      <formula>$Y$23="b'"</formula>
    </cfRule>
  </conditionalFormatting>
  <conditionalFormatting sqref="V17">
    <cfRule type="expression" dxfId="646" priority="34" stopIfTrue="1">
      <formula>$Y$17="c"</formula>
    </cfRule>
  </conditionalFormatting>
  <conditionalFormatting sqref="V21">
    <cfRule type="expression" dxfId="645" priority="246" stopIfTrue="1">
      <formula>$Y$21="c"</formula>
    </cfRule>
  </conditionalFormatting>
  <conditionalFormatting sqref="V22">
    <cfRule type="expression" dxfId="644" priority="320" stopIfTrue="1">
      <formula>$Y$22="c"</formula>
    </cfRule>
  </conditionalFormatting>
  <conditionalFormatting sqref="V23">
    <cfRule type="expression" dxfId="643" priority="26" stopIfTrue="1">
      <formula>$Y$23="c"</formula>
    </cfRule>
  </conditionalFormatting>
  <conditionalFormatting sqref="W17">
    <cfRule type="expression" dxfId="642" priority="173" stopIfTrue="1">
      <formula>$Y$17="d"</formula>
    </cfRule>
  </conditionalFormatting>
  <conditionalFormatting sqref="W21">
    <cfRule type="expression" dxfId="641" priority="247" stopIfTrue="1">
      <formula>$Y$21="d"</formula>
    </cfRule>
  </conditionalFormatting>
  <conditionalFormatting sqref="W22">
    <cfRule type="expression" dxfId="640" priority="321" stopIfTrue="1">
      <formula>$Y$22="d"</formula>
    </cfRule>
  </conditionalFormatting>
  <conditionalFormatting sqref="W23">
    <cfRule type="expression" dxfId="639" priority="30" stopIfTrue="1">
      <formula>$Y$23="d"</formula>
    </cfRule>
  </conditionalFormatting>
  <conditionalFormatting sqref="X17">
    <cfRule type="expression" dxfId="638" priority="174" stopIfTrue="1">
      <formula>$Y$17="e"</formula>
    </cfRule>
  </conditionalFormatting>
  <conditionalFormatting sqref="X21">
    <cfRule type="expression" dxfId="637" priority="248" stopIfTrue="1">
      <formula>$Y$21="e"</formula>
    </cfRule>
  </conditionalFormatting>
  <conditionalFormatting sqref="X22">
    <cfRule type="expression" dxfId="636" priority="322" stopIfTrue="1">
      <formula>$Y$22="e"</formula>
    </cfRule>
  </conditionalFormatting>
  <pageMargins left="0.74803149606299213" right="0.59055118110236227" top="0.43307086614173229" bottom="0.15748031496062992" header="0.51181102362204722" footer="0.51181102362204722"/>
  <pageSetup paperSize="9" scale="61"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9" id="{716DA92C-34D2-4016-B9AA-9B249162D8F2}">
            <xm:f>'施工状況（主任監督員）'!$C$41="○"</xm:f>
            <x14:dxf>
              <font>
                <b/>
                <i val="0"/>
                <color rgb="FFFF0000"/>
              </font>
              <fill>
                <patternFill patternType="none">
                  <bgColor auto="1"/>
                </patternFill>
              </fill>
            </x14:dxf>
          </x14:cfRule>
          <xm:sqref>J32</xm:sqref>
        </x14:conditionalFormatting>
        <x14:conditionalFormatting xmlns:xm="http://schemas.microsoft.com/office/excel/2006/main">
          <x14:cfRule type="expression" priority="7" id="{7E48CA82-F33E-418C-AEFF-08250275CF92}">
            <xm:f>'施工状況（主任監督員）'!$C$43="○"</xm:f>
            <x14:dxf>
              <font>
                <b/>
                <i val="0"/>
                <color rgb="FFFF0000"/>
              </font>
            </x14:dxf>
          </x14:cfRule>
          <xm:sqref>N32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N31"/>
  <sheetViews>
    <sheetView view="pageBreakPreview" topLeftCell="A4" zoomScaleNormal="100" zoomScaleSheetLayoutView="100" workbookViewId="0">
      <selection activeCell="A4" sqref="A1:XFD1048576"/>
    </sheetView>
  </sheetViews>
  <sheetFormatPr defaultRowHeight="22.5" customHeight="1"/>
  <cols>
    <col min="1" max="29" width="2.5" style="58" customWidth="1"/>
    <col min="30" max="30" width="1" style="58" customWidth="1"/>
    <col min="31" max="36" width="2.5" style="58" customWidth="1"/>
    <col min="37" max="37" width="0.75" style="58" customWidth="1"/>
    <col min="38" max="40" width="2.5" style="58" customWidth="1"/>
    <col min="41" max="46" width="3.125" style="58" customWidth="1"/>
    <col min="47" max="16384" width="9" style="58"/>
  </cols>
  <sheetData>
    <row r="1" spans="1:40" ht="15.75" customHeight="1">
      <c r="A1" s="1895" t="s">
        <v>2158</v>
      </c>
      <c r="B1" s="1895"/>
      <c r="C1" s="1895"/>
      <c r="D1" s="1895"/>
      <c r="E1" s="1895" t="s">
        <v>2159</v>
      </c>
      <c r="F1" s="1895"/>
      <c r="G1" s="1895"/>
      <c r="H1" s="1895"/>
      <c r="I1" s="1895"/>
      <c r="J1" s="1895"/>
      <c r="K1" s="1895"/>
      <c r="L1" s="1895" t="s">
        <v>2116</v>
      </c>
      <c r="M1" s="1895"/>
      <c r="N1" s="1895"/>
      <c r="O1" s="1895" t="s">
        <v>2160</v>
      </c>
      <c r="P1" s="1895"/>
      <c r="Q1" s="1895"/>
      <c r="R1" s="1895" t="s">
        <v>2117</v>
      </c>
      <c r="S1" s="1895"/>
      <c r="T1" s="1895"/>
      <c r="U1" s="1895"/>
      <c r="V1" s="1895"/>
      <c r="W1" s="1895"/>
      <c r="X1" s="1895" t="s">
        <v>85</v>
      </c>
      <c r="Y1" s="1895"/>
      <c r="Z1" s="1895"/>
      <c r="AA1" s="1895" t="s">
        <v>2161</v>
      </c>
      <c r="AB1" s="1895"/>
      <c r="AC1" s="1895"/>
      <c r="AD1" s="76"/>
      <c r="AE1" s="1896" t="s">
        <v>2139</v>
      </c>
      <c r="AF1" s="1896"/>
      <c r="AG1" s="1896"/>
      <c r="AH1" s="1897" t="s">
        <v>2140</v>
      </c>
      <c r="AI1" s="1897"/>
      <c r="AJ1" s="1897"/>
      <c r="AK1" s="75"/>
      <c r="AL1" s="1892" t="s">
        <v>29</v>
      </c>
      <c r="AM1" s="1893"/>
      <c r="AN1" s="1894"/>
    </row>
    <row r="2" spans="1:40" ht="52.5" customHeight="1">
      <c r="A2" s="1890"/>
      <c r="B2" s="1890"/>
      <c r="C2" s="1890"/>
      <c r="D2" s="1890"/>
      <c r="E2" s="1890"/>
      <c r="F2" s="1890"/>
      <c r="G2" s="1890"/>
      <c r="H2" s="1890"/>
      <c r="I2" s="1890"/>
      <c r="J2" s="1890"/>
      <c r="K2" s="1890"/>
      <c r="L2" s="1890"/>
      <c r="M2" s="1890"/>
      <c r="N2" s="1890"/>
      <c r="O2" s="1890"/>
      <c r="P2" s="1890"/>
      <c r="Q2" s="1890"/>
      <c r="R2" s="1890"/>
      <c r="S2" s="1890"/>
      <c r="T2" s="1890"/>
      <c r="U2" s="1890"/>
      <c r="V2" s="1890"/>
      <c r="W2" s="1890"/>
      <c r="X2" s="1890"/>
      <c r="Y2" s="1890"/>
      <c r="Z2" s="1890"/>
      <c r="AA2" s="1890"/>
      <c r="AB2" s="1890"/>
      <c r="AC2" s="1890"/>
      <c r="AD2" s="955"/>
      <c r="AE2" s="1890"/>
      <c r="AF2" s="1890"/>
      <c r="AG2" s="1890"/>
      <c r="AH2" s="1891"/>
      <c r="AI2" s="1891"/>
      <c r="AJ2" s="1891"/>
      <c r="AK2" s="73"/>
      <c r="AL2" s="1887"/>
      <c r="AM2" s="1888"/>
      <c r="AN2" s="1889"/>
    </row>
    <row r="3" spans="1:40" ht="22.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row>
    <row r="4" spans="1:40" ht="22.5" customHeight="1">
      <c r="A4" s="73"/>
      <c r="B4" s="1880" t="s">
        <v>191</v>
      </c>
      <c r="C4" s="1880"/>
      <c r="D4" s="1880"/>
      <c r="E4" s="1880"/>
      <c r="F4" s="1880"/>
      <c r="G4" s="1880"/>
      <c r="H4" s="1880"/>
      <c r="I4" s="1880"/>
      <c r="J4" s="1880"/>
      <c r="K4" s="1880"/>
      <c r="L4" s="1880"/>
      <c r="M4" s="1880"/>
      <c r="N4" s="1880"/>
      <c r="O4" s="1880"/>
      <c r="P4" s="1880"/>
      <c r="Q4" s="1880"/>
      <c r="R4" s="1880"/>
      <c r="S4" s="1880"/>
      <c r="T4" s="1880"/>
      <c r="U4" s="1880"/>
      <c r="V4" s="1880"/>
      <c r="W4" s="1880"/>
      <c r="X4" s="1880"/>
      <c r="Y4" s="1880"/>
      <c r="Z4" s="1880"/>
      <c r="AA4" s="1880"/>
      <c r="AB4" s="1880"/>
      <c r="AC4" s="1880"/>
      <c r="AD4" s="1880"/>
      <c r="AE4" s="1880"/>
      <c r="AF4" s="1880"/>
      <c r="AG4" s="1880"/>
      <c r="AH4" s="1880"/>
      <c r="AI4" s="1880"/>
      <c r="AJ4" s="1880"/>
      <c r="AK4" s="1880"/>
      <c r="AL4" s="73"/>
      <c r="AM4" s="73"/>
    </row>
    <row r="5" spans="1:40" ht="22.5" customHeight="1">
      <c r="A5" s="73"/>
      <c r="B5" s="953"/>
      <c r="C5" s="953"/>
      <c r="D5" s="953"/>
      <c r="E5" s="953"/>
      <c r="F5" s="953"/>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c r="AH5" s="953"/>
      <c r="AI5" s="953"/>
      <c r="AJ5" s="953"/>
      <c r="AK5" s="953"/>
      <c r="AL5" s="73"/>
      <c r="AM5" s="73"/>
    </row>
    <row r="6" spans="1:40" ht="22.5" customHeight="1">
      <c r="V6" s="59"/>
      <c r="AA6" s="60"/>
      <c r="AB6" s="61"/>
      <c r="AC6" s="1881" t="s">
        <v>2118</v>
      </c>
      <c r="AD6" s="1881"/>
      <c r="AE6" s="1881"/>
      <c r="AF6" s="1881"/>
      <c r="AG6" s="1881"/>
      <c r="AH6" s="1881"/>
      <c r="AI6" s="1881"/>
      <c r="AJ6" s="1881"/>
      <c r="AK6" s="1881"/>
      <c r="AL6" s="62"/>
    </row>
    <row r="7" spans="1:40" ht="22.5" customHeight="1">
      <c r="A7" s="73"/>
      <c r="B7" s="73"/>
      <c r="C7" s="263"/>
      <c r="D7" s="263"/>
      <c r="E7" s="263"/>
      <c r="F7" s="74"/>
      <c r="G7" s="74"/>
      <c r="H7" s="75"/>
      <c r="I7" s="263"/>
      <c r="J7" s="74"/>
      <c r="K7" s="74"/>
      <c r="L7" s="75"/>
      <c r="M7" s="75"/>
      <c r="N7" s="73"/>
      <c r="O7" s="73"/>
      <c r="P7" s="73"/>
      <c r="Q7" s="73"/>
      <c r="R7" s="73"/>
      <c r="S7" s="73"/>
      <c r="T7" s="73"/>
      <c r="U7" s="73"/>
      <c r="V7" s="73"/>
      <c r="W7" s="73"/>
      <c r="X7" s="73"/>
      <c r="Y7" s="73"/>
      <c r="Z7" s="73"/>
      <c r="AA7" s="73"/>
      <c r="AB7" s="73"/>
      <c r="AC7" s="73"/>
      <c r="AD7" s="73"/>
      <c r="AE7" s="73"/>
      <c r="AF7" s="73"/>
      <c r="AG7" s="73"/>
      <c r="AH7" s="73"/>
      <c r="AI7" s="73"/>
      <c r="AJ7" s="73"/>
      <c r="AK7" s="73"/>
      <c r="AL7" s="73"/>
    </row>
    <row r="8" spans="1:40" ht="22.5" customHeight="1">
      <c r="A8" s="73"/>
      <c r="B8" s="9" t="s">
        <v>2162</v>
      </c>
      <c r="C8" s="9"/>
      <c r="D8" s="9"/>
      <c r="E8" s="9"/>
      <c r="F8" s="9"/>
      <c r="G8" s="9"/>
      <c r="H8" s="9"/>
      <c r="I8" s="9"/>
      <c r="J8" s="9"/>
      <c r="K8" s="9"/>
      <c r="L8" s="9"/>
      <c r="M8" s="9"/>
      <c r="N8" s="9"/>
      <c r="O8" s="9"/>
      <c r="P8" s="9"/>
      <c r="Q8" s="9"/>
      <c r="R8" s="76"/>
      <c r="S8" s="76"/>
      <c r="T8" s="76"/>
      <c r="U8" s="73"/>
      <c r="V8" s="73"/>
      <c r="W8" s="73"/>
      <c r="X8" s="1882" t="s">
        <v>48</v>
      </c>
      <c r="Y8" s="1882"/>
      <c r="Z8" s="1882"/>
      <c r="AA8" s="77"/>
      <c r="AB8" s="75" t="s">
        <v>48</v>
      </c>
      <c r="AC8" s="73"/>
      <c r="AD8" s="73"/>
      <c r="AE8" s="73"/>
      <c r="AF8" s="73"/>
      <c r="AG8" s="1883"/>
      <c r="AH8" s="1883"/>
      <c r="AI8" s="1883"/>
      <c r="AJ8" s="1883"/>
      <c r="AK8" s="1883"/>
      <c r="AL8" s="73"/>
    </row>
    <row r="9" spans="1:40" ht="22.5" customHeight="1">
      <c r="A9" s="73"/>
      <c r="B9" s="77"/>
      <c r="C9" s="77"/>
      <c r="D9" s="77"/>
      <c r="E9" s="77"/>
      <c r="F9" s="77"/>
      <c r="G9" s="77"/>
      <c r="H9" s="77"/>
      <c r="I9" s="77"/>
      <c r="J9" s="77"/>
      <c r="K9" s="77"/>
      <c r="L9" s="77"/>
      <c r="M9" s="77"/>
      <c r="N9" s="77"/>
      <c r="O9" s="77"/>
      <c r="P9" s="77"/>
      <c r="Q9" s="77"/>
      <c r="R9" s="76"/>
      <c r="S9" s="76"/>
      <c r="T9" s="76"/>
      <c r="U9" s="73"/>
      <c r="V9" s="73"/>
      <c r="W9" s="73"/>
      <c r="X9" s="77"/>
      <c r="Y9" s="77"/>
      <c r="Z9" s="77"/>
      <c r="AA9" s="77"/>
      <c r="AB9" s="75"/>
      <c r="AC9" s="73"/>
      <c r="AD9" s="73"/>
      <c r="AE9" s="73"/>
      <c r="AF9" s="73"/>
      <c r="AG9" s="263"/>
      <c r="AH9" s="263"/>
      <c r="AI9" s="263"/>
      <c r="AJ9" s="263"/>
      <c r="AK9" s="263"/>
      <c r="AL9" s="73"/>
    </row>
    <row r="10" spans="1:40" ht="22.5" customHeight="1">
      <c r="A10" s="73"/>
      <c r="B10" s="77"/>
      <c r="C10" s="77"/>
      <c r="D10" s="77"/>
      <c r="E10" s="77"/>
      <c r="F10" s="77"/>
      <c r="G10" s="77"/>
      <c r="H10" s="77"/>
      <c r="I10" s="77"/>
      <c r="J10" s="77"/>
      <c r="K10" s="77"/>
      <c r="L10" s="77"/>
      <c r="M10" s="77"/>
      <c r="N10" s="77"/>
      <c r="O10" s="77"/>
      <c r="P10" s="77"/>
      <c r="Q10" s="77"/>
      <c r="R10" s="76"/>
      <c r="S10" s="76"/>
      <c r="T10" s="443"/>
      <c r="U10" s="443"/>
      <c r="V10" s="1884" t="s">
        <v>12</v>
      </c>
      <c r="W10" s="1884"/>
      <c r="X10" s="1884"/>
      <c r="Y10" s="403"/>
      <c r="Z10" s="1569" t="s">
        <v>192</v>
      </c>
      <c r="AA10" s="1569"/>
      <c r="AB10" s="1885" t="str">
        <f>評定条件入力表!C16</f>
        <v>副検査監</v>
      </c>
      <c r="AC10" s="1569"/>
      <c r="AD10" s="1569"/>
      <c r="AE10" s="1569"/>
      <c r="AF10" s="1569"/>
      <c r="AG10" s="1569"/>
      <c r="AH10" s="1569"/>
      <c r="AI10" s="1569"/>
      <c r="AJ10" s="1569"/>
      <c r="AK10" s="263"/>
      <c r="AL10" s="73"/>
    </row>
    <row r="11" spans="1:40" ht="22.5" customHeight="1">
      <c r="A11" s="73"/>
      <c r="B11" s="73"/>
      <c r="C11" s="76"/>
      <c r="D11" s="76"/>
      <c r="E11" s="76"/>
      <c r="F11" s="76"/>
      <c r="G11" s="76"/>
      <c r="H11" s="76"/>
      <c r="I11" s="76"/>
      <c r="J11" s="76"/>
      <c r="K11" s="76"/>
      <c r="L11" s="76"/>
      <c r="M11" s="73"/>
      <c r="N11" s="73"/>
      <c r="O11" s="73"/>
      <c r="P11" s="73"/>
      <c r="Q11" s="76"/>
      <c r="R11" s="76"/>
      <c r="S11" s="76"/>
      <c r="T11" s="73"/>
      <c r="U11" s="73"/>
      <c r="V11" s="73"/>
      <c r="W11" s="73"/>
      <c r="X11" s="403"/>
      <c r="Y11" s="403"/>
      <c r="Z11" s="1569" t="s">
        <v>193</v>
      </c>
      <c r="AA11" s="1569"/>
      <c r="AB11" s="1885" t="str">
        <f>評定条件入力表!D16</f>
        <v>□□　□□</v>
      </c>
      <c r="AC11" s="1569"/>
      <c r="AD11" s="1569"/>
      <c r="AE11" s="1569"/>
      <c r="AF11" s="1569"/>
      <c r="AG11" s="1569"/>
      <c r="AH11" s="1569"/>
      <c r="AI11" s="9"/>
      <c r="AJ11" s="9" t="s">
        <v>2141</v>
      </c>
      <c r="AK11" s="72"/>
      <c r="AL11" s="76"/>
    </row>
    <row r="12" spans="1:40" ht="22.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row>
    <row r="13" spans="1:40" ht="22.5" customHeight="1">
      <c r="A13" s="73"/>
      <c r="B13" s="1569" t="s">
        <v>204</v>
      </c>
      <c r="C13" s="1569"/>
      <c r="D13" s="1569"/>
      <c r="E13" s="1569"/>
      <c r="F13" s="1569"/>
      <c r="G13" s="1569"/>
      <c r="H13" s="1569"/>
      <c r="I13" s="1569"/>
      <c r="J13" s="1569"/>
      <c r="K13" s="1569"/>
      <c r="L13" s="1569"/>
      <c r="M13" s="1569"/>
      <c r="N13" s="1569"/>
      <c r="O13" s="1569"/>
      <c r="P13" s="1569"/>
      <c r="Q13" s="1569"/>
      <c r="R13" s="1569"/>
      <c r="S13" s="1569"/>
      <c r="T13" s="1569"/>
      <c r="U13" s="1569"/>
      <c r="V13" s="1569"/>
      <c r="W13" s="1569"/>
      <c r="X13" s="1569"/>
      <c r="Y13" s="1569"/>
      <c r="Z13" s="1569"/>
      <c r="AA13" s="1569"/>
      <c r="AB13" s="1569"/>
      <c r="AC13" s="1569"/>
      <c r="AD13" s="1569"/>
      <c r="AE13" s="1569"/>
      <c r="AF13" s="1569"/>
      <c r="AG13" s="1569"/>
      <c r="AH13" s="1569"/>
      <c r="AI13" s="1569"/>
      <c r="AJ13" s="1569"/>
      <c r="AK13" s="1569"/>
      <c r="AL13" s="76"/>
    </row>
    <row r="14" spans="1:40" ht="22.5" customHeight="1">
      <c r="A14" s="73"/>
      <c r="B14" s="1569" t="s">
        <v>205</v>
      </c>
      <c r="C14" s="1569"/>
      <c r="D14" s="1569"/>
      <c r="E14" s="1569"/>
      <c r="F14" s="1569"/>
      <c r="G14" s="1569"/>
      <c r="H14" s="1569"/>
      <c r="I14" s="1569"/>
      <c r="J14" s="1569"/>
      <c r="K14" s="1569"/>
      <c r="L14" s="1569"/>
      <c r="M14" s="1569"/>
      <c r="N14" s="1569"/>
      <c r="O14" s="1569"/>
      <c r="P14" s="1569"/>
      <c r="Q14" s="1569"/>
      <c r="R14" s="1569"/>
      <c r="S14" s="1569"/>
      <c r="T14" s="1569"/>
      <c r="U14" s="1569"/>
      <c r="V14" s="1569"/>
      <c r="W14" s="1569"/>
      <c r="X14" s="1569"/>
      <c r="Y14" s="1569"/>
      <c r="Z14" s="1569"/>
      <c r="AA14" s="1569"/>
      <c r="AB14" s="1569"/>
      <c r="AC14" s="1569"/>
      <c r="AD14" s="1569"/>
      <c r="AE14" s="1569"/>
      <c r="AF14" s="1569"/>
      <c r="AG14" s="1569"/>
      <c r="AH14" s="1569"/>
      <c r="AI14" s="1569"/>
      <c r="AJ14" s="1569"/>
      <c r="AK14" s="1569"/>
      <c r="AL14" s="73"/>
    </row>
    <row r="15" spans="1:40" ht="10.5" customHeight="1" thickBot="1">
      <c r="A15" s="73"/>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3"/>
      <c r="AJ15" s="73"/>
      <c r="AK15" s="73"/>
      <c r="AL15" s="73"/>
    </row>
    <row r="16" spans="1:40" ht="24" customHeight="1">
      <c r="A16" s="73"/>
      <c r="B16" s="1886" t="s">
        <v>194</v>
      </c>
      <c r="C16" s="1489"/>
      <c r="D16" s="1489"/>
      <c r="E16" s="1489"/>
      <c r="F16" s="1489"/>
      <c r="G16" s="1489"/>
      <c r="H16" s="1489"/>
      <c r="I16" s="1489"/>
      <c r="J16" s="1489"/>
      <c r="K16" s="1489"/>
      <c r="L16" s="1489"/>
      <c r="M16" s="1489"/>
      <c r="N16" s="1489"/>
      <c r="O16" s="1489"/>
      <c r="P16" s="1489"/>
      <c r="Q16" s="1489"/>
      <c r="R16" s="1489"/>
      <c r="S16" s="1489"/>
      <c r="T16" s="1489"/>
      <c r="U16" s="1489"/>
      <c r="V16" s="1489"/>
      <c r="W16" s="1489"/>
      <c r="X16" s="1489"/>
      <c r="Y16" s="1489"/>
      <c r="Z16" s="1489"/>
      <c r="AA16" s="1489"/>
      <c r="AB16" s="1489"/>
      <c r="AC16" s="1489"/>
      <c r="AD16" s="1489"/>
      <c r="AE16" s="1489"/>
      <c r="AF16" s="1489"/>
      <c r="AG16" s="1489"/>
      <c r="AH16" s="1489"/>
      <c r="AI16" s="1489"/>
      <c r="AJ16" s="1581"/>
      <c r="AK16" s="9"/>
      <c r="AL16" s="73"/>
    </row>
    <row r="17" spans="1:38" ht="28.5" customHeight="1">
      <c r="A17" s="73"/>
      <c r="B17" s="1842" t="s">
        <v>195</v>
      </c>
      <c r="C17" s="1849"/>
      <c r="D17" s="1849"/>
      <c r="E17" s="1849"/>
      <c r="F17" s="1849"/>
      <c r="G17" s="1849"/>
      <c r="H17" s="1849"/>
      <c r="I17" s="63"/>
      <c r="J17" s="1870" t="s">
        <v>196</v>
      </c>
      <c r="K17" s="1870"/>
      <c r="L17" s="1870"/>
      <c r="M17" s="1870"/>
      <c r="N17" s="64"/>
      <c r="O17" s="64"/>
      <c r="P17" s="64"/>
      <c r="Q17" s="64"/>
      <c r="R17" s="64"/>
      <c r="S17" s="64"/>
      <c r="T17" s="64"/>
      <c r="U17" s="64"/>
      <c r="V17" s="64"/>
      <c r="W17" s="64"/>
      <c r="X17" s="64"/>
      <c r="Y17" s="64"/>
      <c r="Z17" s="64"/>
      <c r="AA17" s="64"/>
      <c r="AB17" s="64"/>
      <c r="AC17" s="64"/>
      <c r="AD17" s="64"/>
      <c r="AE17" s="64"/>
      <c r="AF17" s="64"/>
      <c r="AG17" s="64"/>
      <c r="AH17" s="956"/>
      <c r="AI17" s="957"/>
      <c r="AJ17" s="958"/>
    </row>
    <row r="18" spans="1:38" ht="28.5" customHeight="1">
      <c r="A18" s="73"/>
      <c r="B18" s="1842" t="s">
        <v>197</v>
      </c>
      <c r="C18" s="1849"/>
      <c r="D18" s="1849"/>
      <c r="E18" s="1849"/>
      <c r="F18" s="1849"/>
      <c r="G18" s="1849"/>
      <c r="H18" s="1850"/>
      <c r="I18" s="959"/>
      <c r="J18" s="1875" t="str">
        <f>評定条件入力表!D9</f>
        <v>○○○○課</v>
      </c>
      <c r="K18" s="1870"/>
      <c r="L18" s="1870"/>
      <c r="M18" s="1870"/>
      <c r="N18" s="1870"/>
      <c r="O18" s="1870"/>
      <c r="V18" s="954"/>
      <c r="W18" s="960"/>
      <c r="X18" s="961"/>
      <c r="Y18" s="1876"/>
      <c r="Z18" s="1876"/>
      <c r="AA18" s="1876"/>
      <c r="AB18" s="1876"/>
      <c r="AC18" s="1876"/>
      <c r="AD18" s="1876"/>
      <c r="AE18" s="1876"/>
      <c r="AF18" s="1876"/>
      <c r="AG18" s="1876"/>
      <c r="AH18" s="956"/>
      <c r="AI18" s="957"/>
      <c r="AJ18" s="958"/>
    </row>
    <row r="19" spans="1:38" ht="25.5" customHeight="1">
      <c r="A19" s="73"/>
      <c r="B19" s="1853" t="s">
        <v>7</v>
      </c>
      <c r="C19" s="1854"/>
      <c r="D19" s="1854"/>
      <c r="E19" s="1854"/>
      <c r="F19" s="1854"/>
      <c r="G19" s="1854"/>
      <c r="H19" s="1855"/>
      <c r="I19" s="962"/>
      <c r="J19" s="963" t="s">
        <v>198</v>
      </c>
      <c r="K19" s="1877">
        <f>評定条件入力表!C5</f>
        <v>1502100999</v>
      </c>
      <c r="L19" s="1877"/>
      <c r="M19" s="1877"/>
      <c r="N19" s="1877"/>
      <c r="O19" s="1877"/>
      <c r="P19" s="964" t="s">
        <v>199</v>
      </c>
      <c r="Q19" s="1878"/>
      <c r="R19" s="1878"/>
      <c r="S19" s="1878"/>
      <c r="T19" s="1878"/>
      <c r="U19" s="1878"/>
      <c r="V19" s="1878"/>
      <c r="W19" s="1878"/>
      <c r="X19" s="1878"/>
      <c r="Y19" s="1878"/>
      <c r="Z19" s="1878"/>
      <c r="AA19" s="1878"/>
      <c r="AB19" s="1878"/>
      <c r="AC19" s="1878"/>
      <c r="AD19" s="1878"/>
      <c r="AE19" s="1878"/>
      <c r="AF19" s="1878"/>
      <c r="AG19" s="1878"/>
      <c r="AH19" s="73"/>
      <c r="AJ19" s="965"/>
    </row>
    <row r="20" spans="1:38" ht="33.75" customHeight="1">
      <c r="A20" s="73"/>
      <c r="B20" s="1856"/>
      <c r="C20" s="1857"/>
      <c r="D20" s="1857"/>
      <c r="E20" s="1857"/>
      <c r="F20" s="1857"/>
      <c r="G20" s="1857"/>
      <c r="H20" s="1858"/>
      <c r="I20" s="966"/>
      <c r="J20" s="1879" t="str">
        <f>評定条件入力表!C6</f>
        <v>○○○○○○線配水管布設工事</v>
      </c>
      <c r="K20" s="1488"/>
      <c r="L20" s="1488"/>
      <c r="M20" s="1488"/>
      <c r="N20" s="1488"/>
      <c r="O20" s="1488"/>
      <c r="P20" s="1488"/>
      <c r="Q20" s="1488"/>
      <c r="R20" s="1488"/>
      <c r="S20" s="1488"/>
      <c r="T20" s="1488"/>
      <c r="U20" s="1488"/>
      <c r="V20" s="1488"/>
      <c r="W20" s="1488"/>
      <c r="X20" s="1488"/>
      <c r="Y20" s="1488"/>
      <c r="Z20" s="1488"/>
      <c r="AA20" s="1488"/>
      <c r="AB20" s="1488"/>
      <c r="AC20" s="1488"/>
      <c r="AD20" s="1488"/>
      <c r="AE20" s="1488"/>
      <c r="AF20" s="1488"/>
      <c r="AG20" s="1488"/>
      <c r="AH20" s="1488"/>
      <c r="AI20" s="1488"/>
      <c r="AJ20" s="1485"/>
    </row>
    <row r="21" spans="1:38" ht="28.5" customHeight="1">
      <c r="A21" s="73"/>
      <c r="B21" s="1842" t="s">
        <v>200</v>
      </c>
      <c r="C21" s="1849"/>
      <c r="D21" s="1849"/>
      <c r="E21" s="1849"/>
      <c r="F21" s="1849"/>
      <c r="G21" s="1849"/>
      <c r="H21" s="1850"/>
      <c r="I21" s="360"/>
      <c r="J21" s="1833" t="str">
        <f>評定条件入力表!C7</f>
        <v>□□□□□□□□□</v>
      </c>
      <c r="K21" s="1834"/>
      <c r="L21" s="1834"/>
      <c r="M21" s="1834"/>
      <c r="N21" s="1834"/>
      <c r="O21" s="1834"/>
      <c r="P21" s="1834"/>
      <c r="Q21" s="1834"/>
      <c r="R21" s="1834"/>
      <c r="S21" s="1834"/>
      <c r="T21" s="1834"/>
      <c r="U21" s="1834"/>
      <c r="V21" s="1834"/>
      <c r="W21" s="1834"/>
      <c r="X21" s="1834"/>
      <c r="Y21" s="1834"/>
      <c r="Z21" s="1834"/>
      <c r="AA21" s="1834"/>
      <c r="AB21" s="1834"/>
      <c r="AC21" s="1834"/>
      <c r="AD21" s="1834"/>
      <c r="AE21" s="1834"/>
      <c r="AF21" s="1834"/>
      <c r="AG21" s="1834"/>
      <c r="AH21" s="1834"/>
      <c r="AI21" s="1834"/>
      <c r="AJ21" s="1871"/>
    </row>
    <row r="22" spans="1:38" ht="28.5" customHeight="1">
      <c r="A22" s="73"/>
      <c r="B22" s="1842" t="s">
        <v>8</v>
      </c>
      <c r="C22" s="1849"/>
      <c r="D22" s="1849"/>
      <c r="E22" s="1849"/>
      <c r="F22" s="1849"/>
      <c r="G22" s="1849"/>
      <c r="H22" s="1849"/>
      <c r="I22" s="194"/>
      <c r="J22" s="1872" t="str">
        <f>評定条件入力表!C17</f>
        <v>令和○年○月○日</v>
      </c>
      <c r="K22" s="1873"/>
      <c r="L22" s="1873"/>
      <c r="M22" s="1873"/>
      <c r="N22" s="1873"/>
      <c r="O22" s="1873"/>
      <c r="P22" s="1873"/>
      <c r="Q22" s="1873"/>
      <c r="R22" s="1874" t="s">
        <v>5</v>
      </c>
      <c r="S22" s="1874"/>
      <c r="T22" s="1872" t="str">
        <f>評定条件入力表!E17</f>
        <v>令和○年○月○日</v>
      </c>
      <c r="U22" s="1873"/>
      <c r="V22" s="1873"/>
      <c r="W22" s="1873"/>
      <c r="X22" s="1873"/>
      <c r="Y22" s="1873"/>
      <c r="Z22" s="1873"/>
      <c r="AA22" s="1873"/>
      <c r="AB22" s="1873"/>
      <c r="AC22" s="175"/>
      <c r="AD22" s="175"/>
      <c r="AE22" s="175"/>
      <c r="AF22" s="175"/>
      <c r="AG22" s="175"/>
      <c r="AH22" s="956"/>
      <c r="AI22" s="957"/>
      <c r="AJ22" s="958"/>
    </row>
    <row r="23" spans="1:38" ht="28.5" customHeight="1">
      <c r="A23" s="73"/>
      <c r="B23" s="1853" t="s">
        <v>2142</v>
      </c>
      <c r="C23" s="1854"/>
      <c r="D23" s="1854"/>
      <c r="E23" s="1854"/>
      <c r="F23" s="1854"/>
      <c r="G23" s="1854"/>
      <c r="H23" s="1855"/>
      <c r="I23" s="437"/>
      <c r="J23" s="1859" t="str">
        <f>評定条件入力表!C11</f>
        <v>△△建設（株）</v>
      </c>
      <c r="K23" s="1860"/>
      <c r="L23" s="1860"/>
      <c r="M23" s="1860"/>
      <c r="N23" s="1860"/>
      <c r="O23" s="1860"/>
      <c r="P23" s="1860"/>
      <c r="Q23" s="1860"/>
      <c r="R23" s="1860"/>
      <c r="S23" s="1860"/>
      <c r="T23" s="1860"/>
      <c r="U23" s="1860"/>
      <c r="V23" s="1860"/>
      <c r="W23" s="1860"/>
      <c r="X23" s="1860"/>
      <c r="Y23" s="1860"/>
      <c r="Z23" s="1860"/>
      <c r="AA23" s="1860"/>
      <c r="AB23" s="1860"/>
      <c r="AC23" s="1860"/>
      <c r="AD23" s="1860"/>
      <c r="AE23" s="1860"/>
      <c r="AF23" s="1860"/>
      <c r="AG23" s="1860"/>
      <c r="AH23" s="1860"/>
      <c r="AI23" s="1860"/>
      <c r="AJ23" s="1861"/>
    </row>
    <row r="24" spans="1:38" ht="28.5" customHeight="1">
      <c r="A24" s="73"/>
      <c r="B24" s="1856"/>
      <c r="C24" s="1857"/>
      <c r="D24" s="1857"/>
      <c r="E24" s="1857"/>
      <c r="F24" s="1857"/>
      <c r="G24" s="1857"/>
      <c r="H24" s="1858"/>
      <c r="I24" s="967"/>
      <c r="J24" s="1862"/>
      <c r="K24" s="1862"/>
      <c r="L24" s="1862"/>
      <c r="M24" s="1862"/>
      <c r="N24" s="1862"/>
      <c r="O24" s="1862"/>
      <c r="P24" s="1862"/>
      <c r="Q24" s="1862"/>
      <c r="R24" s="1862"/>
      <c r="S24" s="1862"/>
      <c r="T24" s="1862"/>
      <c r="U24" s="1862"/>
      <c r="V24" s="1862"/>
      <c r="W24" s="1862"/>
      <c r="X24" s="1862"/>
      <c r="Y24" s="1862"/>
      <c r="Z24" s="1862"/>
      <c r="AA24" s="1862"/>
      <c r="AB24" s="1862"/>
      <c r="AC24" s="1862"/>
      <c r="AD24" s="1862"/>
      <c r="AE24" s="1862"/>
      <c r="AF24" s="1862"/>
      <c r="AG24" s="1862"/>
      <c r="AH24" s="1862"/>
      <c r="AI24" s="1862"/>
      <c r="AJ24" s="1863"/>
    </row>
    <row r="25" spans="1:38" ht="28.5" customHeight="1">
      <c r="A25" s="73"/>
      <c r="B25" s="1842" t="s">
        <v>2143</v>
      </c>
      <c r="C25" s="1849"/>
      <c r="D25" s="1849"/>
      <c r="E25" s="1849"/>
      <c r="F25" s="1849"/>
      <c r="G25" s="1849"/>
      <c r="H25" s="1850"/>
      <c r="I25" s="1864">
        <f>評定条件入力表!C8</f>
        <v>1234567000</v>
      </c>
      <c r="J25" s="1865"/>
      <c r="K25" s="1865"/>
      <c r="L25" s="1865"/>
      <c r="M25" s="1865"/>
      <c r="N25" s="1865"/>
      <c r="O25" s="1865"/>
      <c r="P25" s="402" t="s">
        <v>201</v>
      </c>
      <c r="Q25" s="402"/>
      <c r="R25" s="1866" t="s">
        <v>202</v>
      </c>
      <c r="S25" s="1867"/>
      <c r="T25" s="1867"/>
      <c r="U25" s="1867"/>
      <c r="V25" s="1867"/>
      <c r="W25" s="1868"/>
      <c r="X25" s="1869"/>
      <c r="Y25" s="1869"/>
      <c r="Z25" s="1869"/>
      <c r="AA25" s="1869"/>
      <c r="AB25" s="1869"/>
      <c r="AC25" s="1869"/>
      <c r="AD25" s="1869"/>
      <c r="AE25" s="1869"/>
      <c r="AF25" s="1869"/>
      <c r="AG25" s="402" t="s">
        <v>201</v>
      </c>
      <c r="AH25" s="73"/>
      <c r="AJ25" s="965"/>
    </row>
    <row r="26" spans="1:38" ht="39" customHeight="1">
      <c r="A26" s="73"/>
      <c r="B26" s="1842" t="s">
        <v>107</v>
      </c>
      <c r="C26" s="1849"/>
      <c r="D26" s="1849"/>
      <c r="E26" s="1849"/>
      <c r="F26" s="1849"/>
      <c r="G26" s="1849"/>
      <c r="H26" s="1850"/>
      <c r="I26" s="326"/>
      <c r="J26" s="954" t="s">
        <v>192</v>
      </c>
      <c r="K26" s="177"/>
      <c r="L26" s="1845" t="str">
        <f>評定条件入力表!C10</f>
        <v>主査</v>
      </c>
      <c r="M26" s="1851"/>
      <c r="N26" s="1851"/>
      <c r="O26" s="1851"/>
      <c r="P26" s="1851"/>
      <c r="Q26" s="175"/>
      <c r="R26" s="1834" t="s">
        <v>193</v>
      </c>
      <c r="S26" s="1834"/>
      <c r="T26" s="1847" t="str">
        <f>評定条件入力表!D10</f>
        <v>○○  ○○</v>
      </c>
      <c r="U26" s="1852"/>
      <c r="V26" s="1852"/>
      <c r="W26" s="1852"/>
      <c r="X26" s="1852"/>
      <c r="Y26" s="1870"/>
      <c r="Z26" s="1870"/>
      <c r="AA26" s="1870"/>
      <c r="AB26" s="1834"/>
      <c r="AC26" s="1834"/>
      <c r="AD26" s="1834"/>
      <c r="AE26" s="1834"/>
      <c r="AF26" s="1834"/>
      <c r="AG26" s="1834"/>
      <c r="AH26" s="956"/>
      <c r="AI26" s="957"/>
      <c r="AJ26" s="958"/>
    </row>
    <row r="27" spans="1:38" ht="39" customHeight="1">
      <c r="A27" s="73"/>
      <c r="B27" s="1842" t="s">
        <v>106</v>
      </c>
      <c r="C27" s="1843"/>
      <c r="D27" s="1843"/>
      <c r="E27" s="1843"/>
      <c r="F27" s="1843"/>
      <c r="G27" s="1843"/>
      <c r="H27" s="1844"/>
      <c r="I27" s="326"/>
      <c r="J27" s="954" t="s">
        <v>192</v>
      </c>
      <c r="K27" s="177"/>
      <c r="L27" s="1845" t="str">
        <f>評定条件入力表!C13</f>
        <v>○○係長</v>
      </c>
      <c r="M27" s="1846"/>
      <c r="N27" s="1846"/>
      <c r="O27" s="1846"/>
      <c r="P27" s="1846"/>
      <c r="Q27" s="175"/>
      <c r="R27" s="1834" t="s">
        <v>193</v>
      </c>
      <c r="S27" s="1834"/>
      <c r="T27" s="1847" t="str">
        <f>評定条件入力表!D13</f>
        <v>××　××</v>
      </c>
      <c r="U27" s="1848"/>
      <c r="V27" s="1848"/>
      <c r="W27" s="1848"/>
      <c r="X27" s="1848"/>
      <c r="Y27" s="690"/>
      <c r="Z27" s="690"/>
      <c r="AA27" s="690"/>
      <c r="AB27" s="954"/>
      <c r="AC27" s="954"/>
      <c r="AD27" s="954"/>
      <c r="AE27" s="954"/>
      <c r="AF27" s="954"/>
      <c r="AG27" s="954"/>
      <c r="AH27" s="956"/>
      <c r="AI27" s="957"/>
      <c r="AJ27" s="958"/>
    </row>
    <row r="28" spans="1:38" ht="39" customHeight="1">
      <c r="A28" s="73"/>
      <c r="B28" s="1831" t="s">
        <v>213</v>
      </c>
      <c r="C28" s="1849"/>
      <c r="D28" s="1849"/>
      <c r="E28" s="1849"/>
      <c r="F28" s="1849"/>
      <c r="G28" s="1849"/>
      <c r="H28" s="1850"/>
      <c r="I28" s="363" t="s">
        <v>48</v>
      </c>
      <c r="J28" s="690" t="s">
        <v>192</v>
      </c>
      <c r="K28" s="690"/>
      <c r="L28" s="1845" t="str">
        <f>評定条件入力表!C14</f>
        <v>○○</v>
      </c>
      <c r="M28" s="1851"/>
      <c r="N28" s="1851"/>
      <c r="O28" s="1851"/>
      <c r="P28" s="1851"/>
      <c r="Q28" s="690"/>
      <c r="R28" s="1834" t="s">
        <v>193</v>
      </c>
      <c r="S28" s="1834"/>
      <c r="T28" s="1847" t="str">
        <f>評定条件入力表!D14</f>
        <v>△△　△△</v>
      </c>
      <c r="U28" s="1852"/>
      <c r="V28" s="1852"/>
      <c r="W28" s="1852"/>
      <c r="X28" s="1852"/>
      <c r="Y28" s="690"/>
      <c r="Z28" s="690"/>
      <c r="AA28" s="690"/>
      <c r="AB28" s="690" t="s">
        <v>48</v>
      </c>
      <c r="AC28" s="690"/>
      <c r="AD28" s="690"/>
      <c r="AE28" s="690"/>
      <c r="AF28" s="690"/>
      <c r="AG28" s="690"/>
      <c r="AH28" s="956"/>
      <c r="AI28" s="957"/>
      <c r="AJ28" s="958"/>
    </row>
    <row r="29" spans="1:38" ht="39" customHeight="1">
      <c r="A29" s="73"/>
      <c r="B29" s="1831" t="s">
        <v>2144</v>
      </c>
      <c r="C29" s="1832"/>
      <c r="D29" s="1832"/>
      <c r="E29" s="1832"/>
      <c r="F29" s="1832"/>
      <c r="G29" s="1832"/>
      <c r="H29" s="1832"/>
      <c r="I29" s="145"/>
      <c r="J29" s="1833" t="str">
        <f>評定条件入力表!C12</f>
        <v>○○  ○○</v>
      </c>
      <c r="K29" s="1834"/>
      <c r="L29" s="1834"/>
      <c r="M29" s="1834"/>
      <c r="N29" s="1834"/>
      <c r="O29" s="1834"/>
      <c r="P29" s="1834"/>
      <c r="Q29" s="1834"/>
      <c r="R29" s="1834"/>
      <c r="S29" s="1834"/>
      <c r="T29" s="1834"/>
      <c r="U29" s="1834"/>
      <c r="V29" s="1834"/>
      <c r="W29" s="1834"/>
      <c r="X29" s="1834"/>
      <c r="Y29" s="1834"/>
      <c r="Z29" s="1834"/>
      <c r="AA29" s="1834"/>
      <c r="AB29" s="1834"/>
      <c r="AC29" s="1834"/>
      <c r="AD29" s="1834"/>
      <c r="AE29" s="1834"/>
      <c r="AF29" s="1834"/>
      <c r="AG29" s="1834"/>
      <c r="AH29" s="956"/>
      <c r="AI29" s="957"/>
      <c r="AJ29" s="958"/>
    </row>
    <row r="30" spans="1:38" ht="28.5" customHeight="1" thickBot="1">
      <c r="A30" s="73"/>
      <c r="B30" s="1835" t="s">
        <v>203</v>
      </c>
      <c r="C30" s="1836"/>
      <c r="D30" s="1836"/>
      <c r="E30" s="1836"/>
      <c r="F30" s="1836"/>
      <c r="G30" s="1836"/>
      <c r="H30" s="1837"/>
      <c r="I30" s="968"/>
      <c r="J30" s="1838" t="str">
        <f>評定条件入力表!C18</f>
        <v>令和○年○月○日</v>
      </c>
      <c r="K30" s="1839"/>
      <c r="L30" s="1839"/>
      <c r="M30" s="1839"/>
      <c r="N30" s="1839"/>
      <c r="O30" s="1839"/>
      <c r="P30" s="1839"/>
      <c r="Q30" s="1839"/>
      <c r="R30" s="969"/>
      <c r="S30" s="483"/>
      <c r="T30" s="1840">
        <f>評定条件入力表!D18</f>
        <v>0.41666666666666669</v>
      </c>
      <c r="U30" s="1841"/>
      <c r="V30" s="1841"/>
      <c r="W30" s="1841"/>
      <c r="X30" s="1841"/>
      <c r="Y30" s="483"/>
      <c r="Z30" s="483"/>
      <c r="AA30" s="483"/>
      <c r="AB30" s="483"/>
      <c r="AC30" s="483"/>
      <c r="AD30" s="483"/>
      <c r="AE30" s="483"/>
      <c r="AF30" s="483"/>
      <c r="AG30" s="483"/>
      <c r="AH30" s="267"/>
      <c r="AI30" s="970"/>
      <c r="AJ30" s="971"/>
    </row>
    <row r="31" spans="1:38" ht="22.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sheetData>
  <mergeCells count="76">
    <mergeCell ref="AL1:AN1"/>
    <mergeCell ref="A1:D1"/>
    <mergeCell ref="E1:H1"/>
    <mergeCell ref="I1:K1"/>
    <mergeCell ref="L1:N1"/>
    <mergeCell ref="O1:Q1"/>
    <mergeCell ref="R1:T1"/>
    <mergeCell ref="U1:W1"/>
    <mergeCell ref="X1:Z1"/>
    <mergeCell ref="AA1:AC1"/>
    <mergeCell ref="AE1:AG1"/>
    <mergeCell ref="AH1:AJ1"/>
    <mergeCell ref="AL2:AN2"/>
    <mergeCell ref="A2:D2"/>
    <mergeCell ref="E2:H2"/>
    <mergeCell ref="I2:K2"/>
    <mergeCell ref="L2:N2"/>
    <mergeCell ref="O2:Q2"/>
    <mergeCell ref="R2:T2"/>
    <mergeCell ref="U2:W2"/>
    <mergeCell ref="X2:Z2"/>
    <mergeCell ref="AA2:AC2"/>
    <mergeCell ref="AE2:AG2"/>
    <mergeCell ref="AH2:AJ2"/>
    <mergeCell ref="B17:H17"/>
    <mergeCell ref="J17:M17"/>
    <mergeCell ref="B4:AK4"/>
    <mergeCell ref="AC6:AK6"/>
    <mergeCell ref="X8:Z8"/>
    <mergeCell ref="AG8:AK8"/>
    <mergeCell ref="V10:X10"/>
    <mergeCell ref="Z10:AA10"/>
    <mergeCell ref="AB10:AJ10"/>
    <mergeCell ref="Z11:AA11"/>
    <mergeCell ref="AB11:AH11"/>
    <mergeCell ref="B13:AK13"/>
    <mergeCell ref="B14:AK14"/>
    <mergeCell ref="B16:AJ16"/>
    <mergeCell ref="B18:H18"/>
    <mergeCell ref="J18:O18"/>
    <mergeCell ref="Y18:AG18"/>
    <mergeCell ref="B19:H20"/>
    <mergeCell ref="K19:O19"/>
    <mergeCell ref="Q19:AG19"/>
    <mergeCell ref="J20:AJ20"/>
    <mergeCell ref="B21:H21"/>
    <mergeCell ref="J21:AJ21"/>
    <mergeCell ref="B22:H22"/>
    <mergeCell ref="J22:Q22"/>
    <mergeCell ref="R22:S22"/>
    <mergeCell ref="T22:AB22"/>
    <mergeCell ref="AB26:AG26"/>
    <mergeCell ref="B23:H24"/>
    <mergeCell ref="J23:AJ24"/>
    <mergeCell ref="B25:H25"/>
    <mergeCell ref="I25:O25"/>
    <mergeCell ref="R25:V25"/>
    <mergeCell ref="W25:AF25"/>
    <mergeCell ref="B26:H26"/>
    <mergeCell ref="L26:P26"/>
    <mergeCell ref="R26:S26"/>
    <mergeCell ref="T26:X26"/>
    <mergeCell ref="Y26:AA26"/>
    <mergeCell ref="B27:H27"/>
    <mergeCell ref="L27:P27"/>
    <mergeCell ref="R27:S27"/>
    <mergeCell ref="T27:X27"/>
    <mergeCell ref="B28:H28"/>
    <mergeCell ref="L28:P28"/>
    <mergeCell ref="R28:S28"/>
    <mergeCell ref="T28:X28"/>
    <mergeCell ref="B29:H29"/>
    <mergeCell ref="J29:AG29"/>
    <mergeCell ref="B30:H30"/>
    <mergeCell ref="J30:Q30"/>
    <mergeCell ref="T30:X30"/>
  </mergeCells>
  <phoneticPr fontId="3"/>
  <conditionalFormatting sqref="J22:Q22">
    <cfRule type="cellIs" dxfId="3" priority="3" stopIfTrue="1" operator="between">
      <formula>43586</formula>
      <formula>43830</formula>
    </cfRule>
  </conditionalFormatting>
  <conditionalFormatting sqref="J30:Q30">
    <cfRule type="cellIs" dxfId="2" priority="1" stopIfTrue="1" operator="between">
      <formula>43586</formula>
      <formula>43830</formula>
    </cfRule>
  </conditionalFormatting>
  <conditionalFormatting sqref="T22:AB22">
    <cfRule type="cellIs" dxfId="1" priority="2" stopIfTrue="1" operator="between">
      <formula>43586</formula>
      <formula>43830</formula>
    </cfRule>
  </conditionalFormatting>
  <conditionalFormatting sqref="AC6">
    <cfRule type="cellIs" dxfId="0" priority="4" stopIfTrue="1" operator="between">
      <formula>43586</formula>
      <formula>43830</formula>
    </cfRule>
  </conditionalFormatting>
  <dataValidations count="2">
    <dataValidation imeMode="hiragana" allowBlank="1" showInputMessage="1" showErrorMessage="1" sqref="J18" xr:uid="{00000000-0002-0000-1300-000000000000}"/>
    <dataValidation allowBlank="1" showInputMessage="1" showErrorMessage="1" prompt="全角でどうぞ" sqref="AA28:AB28" xr:uid="{00000000-0002-0000-1300-000001000000}"/>
  </dataValidations>
  <pageMargins left="0.75" right="0.6" top="0.82" bottom="1" header="0.51200000000000001" footer="0.51200000000000001"/>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B2:J9"/>
  <sheetViews>
    <sheetView zoomScale="85" zoomScaleNormal="85" workbookViewId="0">
      <selection activeCell="R121" sqref="R121:R122"/>
    </sheetView>
  </sheetViews>
  <sheetFormatPr defaultRowHeight="13.5"/>
  <cols>
    <col min="2" max="2" width="3.375" customWidth="1"/>
    <col min="3" max="3" width="21" bestFit="1" customWidth="1"/>
    <col min="5" max="5" width="4.25" customWidth="1"/>
    <col min="6" max="6" width="15.5" bestFit="1" customWidth="1"/>
    <col min="7" max="8" width="8.25" bestFit="1" customWidth="1"/>
    <col min="9" max="9" width="11.375" bestFit="1" customWidth="1"/>
    <col min="10" max="10" width="10" bestFit="1" customWidth="1"/>
  </cols>
  <sheetData>
    <row r="2" spans="2:10">
      <c r="B2" s="1898" t="s">
        <v>584</v>
      </c>
      <c r="C2" s="1899"/>
      <c r="E2" t="s">
        <v>255</v>
      </c>
    </row>
    <row r="3" spans="2:10">
      <c r="B3" s="238"/>
      <c r="C3" s="239" t="s">
        <v>586</v>
      </c>
      <c r="E3" s="4"/>
      <c r="F3" s="242"/>
      <c r="G3" s="1043" t="s">
        <v>600</v>
      </c>
      <c r="H3" s="1043"/>
      <c r="I3" s="1043"/>
      <c r="J3" s="1901" t="s">
        <v>601</v>
      </c>
    </row>
    <row r="4" spans="2:10">
      <c r="B4" s="238"/>
      <c r="C4" s="239" t="s">
        <v>588</v>
      </c>
      <c r="E4" s="5"/>
      <c r="F4" s="237"/>
      <c r="G4" s="1" t="s">
        <v>597</v>
      </c>
      <c r="H4" s="1" t="s">
        <v>598</v>
      </c>
      <c r="I4" s="1" t="s">
        <v>599</v>
      </c>
      <c r="J4" s="1043"/>
    </row>
    <row r="5" spans="2:10">
      <c r="B5" s="238"/>
      <c r="C5" s="239" t="s">
        <v>590</v>
      </c>
      <c r="E5" s="1900" t="s">
        <v>113</v>
      </c>
      <c r="F5" s="2" t="s">
        <v>593</v>
      </c>
      <c r="G5" s="1" t="s">
        <v>602</v>
      </c>
      <c r="H5" s="1" t="s">
        <v>603</v>
      </c>
      <c r="I5" s="1" t="s">
        <v>70</v>
      </c>
      <c r="J5" s="1" t="s">
        <v>888</v>
      </c>
    </row>
    <row r="6" spans="2:10">
      <c r="B6" s="240"/>
      <c r="C6" s="241" t="s">
        <v>592</v>
      </c>
      <c r="E6" s="1900"/>
      <c r="F6" s="2" t="s">
        <v>594</v>
      </c>
      <c r="G6" s="1" t="s">
        <v>603</v>
      </c>
      <c r="H6" s="1" t="s">
        <v>70</v>
      </c>
      <c r="I6" s="1" t="s">
        <v>604</v>
      </c>
      <c r="J6" s="1" t="s">
        <v>605</v>
      </c>
    </row>
    <row r="7" spans="2:10">
      <c r="E7" s="1900"/>
      <c r="F7" s="2" t="s">
        <v>595</v>
      </c>
      <c r="G7" s="1" t="s">
        <v>606</v>
      </c>
      <c r="H7" s="1" t="s">
        <v>605</v>
      </c>
      <c r="I7" s="1" t="s">
        <v>71</v>
      </c>
      <c r="J7" s="1" t="s">
        <v>607</v>
      </c>
    </row>
    <row r="8" spans="2:10">
      <c r="E8" s="1900"/>
      <c r="F8" s="2" t="s">
        <v>596</v>
      </c>
      <c r="G8" s="1" t="s">
        <v>605</v>
      </c>
      <c r="H8" s="1" t="s">
        <v>71</v>
      </c>
      <c r="I8" s="1" t="s">
        <v>71</v>
      </c>
      <c r="J8" s="1" t="s">
        <v>71</v>
      </c>
    </row>
    <row r="9" spans="2:10" ht="27" customHeight="1">
      <c r="E9" s="1902" t="s">
        <v>608</v>
      </c>
      <c r="F9" s="1902"/>
      <c r="G9" s="1902"/>
      <c r="H9" s="1902"/>
      <c r="I9" s="1902"/>
      <c r="J9" s="1902"/>
    </row>
  </sheetData>
  <mergeCells count="5">
    <mergeCell ref="B2:C2"/>
    <mergeCell ref="E5:E8"/>
    <mergeCell ref="G3:I3"/>
    <mergeCell ref="J3:J4"/>
    <mergeCell ref="E9:J9"/>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pageSetUpPr fitToPage="1"/>
  </sheetPr>
  <dimension ref="A1:D19"/>
  <sheetViews>
    <sheetView workbookViewId="0">
      <selection activeCell="C12" sqref="C12"/>
    </sheetView>
  </sheetViews>
  <sheetFormatPr defaultRowHeight="14.25"/>
  <cols>
    <col min="1" max="1" width="29.25" style="10" customWidth="1"/>
    <col min="2" max="2" width="31.125" style="10" customWidth="1"/>
    <col min="3" max="3" width="15.875" style="10" customWidth="1"/>
    <col min="4" max="4" width="15.875" style="11" customWidth="1"/>
    <col min="5" max="16384" width="9" style="10"/>
  </cols>
  <sheetData>
    <row r="1" spans="1:4" ht="35.25" customHeight="1">
      <c r="A1" s="10" t="s">
        <v>131</v>
      </c>
    </row>
    <row r="2" spans="1:4" ht="45" customHeight="1">
      <c r="A2" s="1105" t="s">
        <v>27</v>
      </c>
      <c r="B2" s="1105"/>
      <c r="C2" s="1105"/>
      <c r="D2" s="1105"/>
    </row>
    <row r="3" spans="1:4" ht="24" customHeight="1">
      <c r="A3" s="11" t="s">
        <v>216</v>
      </c>
      <c r="B3" s="68">
        <f>評定条件入力表!C5</f>
        <v>1502100999</v>
      </c>
      <c r="C3" s="57"/>
      <c r="D3" s="57"/>
    </row>
    <row r="4" spans="1:4" ht="24" customHeight="1" thickBot="1">
      <c r="A4" s="11" t="s">
        <v>217</v>
      </c>
      <c r="B4" s="1108" t="str">
        <f>評定条件入力表!C6</f>
        <v>○○○○○○線配水管布設工事</v>
      </c>
      <c r="C4" s="1108"/>
      <c r="D4" s="1108"/>
    </row>
    <row r="5" spans="1:4" ht="45" customHeight="1">
      <c r="A5" s="27" t="s">
        <v>118</v>
      </c>
      <c r="B5" s="28" t="s">
        <v>119</v>
      </c>
      <c r="C5" s="1106" t="s">
        <v>133</v>
      </c>
      <c r="D5" s="1107"/>
    </row>
    <row r="6" spans="1:4" ht="45" customHeight="1">
      <c r="A6" s="34" t="s">
        <v>151</v>
      </c>
      <c r="B6" s="15" t="s">
        <v>152</v>
      </c>
      <c r="C6" s="65" t="e">
        <f>細目別採点表!L4</f>
        <v>#VALUE!</v>
      </c>
      <c r="D6" s="51" t="s">
        <v>1366</v>
      </c>
    </row>
    <row r="7" spans="1:4" ht="45" customHeight="1">
      <c r="A7" s="34"/>
      <c r="B7" s="15" t="s">
        <v>154</v>
      </c>
      <c r="C7" s="65" t="e">
        <f>細目別採点表!L5</f>
        <v>#VALUE!</v>
      </c>
      <c r="D7" s="52" t="s">
        <v>134</v>
      </c>
    </row>
    <row r="8" spans="1:4" ht="45" customHeight="1">
      <c r="A8" s="34" t="s">
        <v>156</v>
      </c>
      <c r="B8" s="15" t="s">
        <v>157</v>
      </c>
      <c r="C8" s="65" t="e">
        <f>細目別採点表!L6</f>
        <v>#VALUE!</v>
      </c>
      <c r="D8" s="52" t="s">
        <v>1367</v>
      </c>
    </row>
    <row r="9" spans="1:4" ht="45" customHeight="1">
      <c r="A9" s="34"/>
      <c r="B9" s="15" t="s">
        <v>161</v>
      </c>
      <c r="C9" s="65" t="e">
        <f>細目別採点表!L7</f>
        <v>#VALUE!</v>
      </c>
      <c r="D9" s="52" t="s">
        <v>1368</v>
      </c>
    </row>
    <row r="10" spans="1:4" ht="45" customHeight="1">
      <c r="A10" s="34"/>
      <c r="B10" s="15" t="s">
        <v>167</v>
      </c>
      <c r="C10" s="65" t="e">
        <f>細目別採点表!L8</f>
        <v>#VALUE!</v>
      </c>
      <c r="D10" s="52" t="s">
        <v>1369</v>
      </c>
    </row>
    <row r="11" spans="1:4" ht="45" customHeight="1">
      <c r="A11" s="34"/>
      <c r="B11" s="15" t="s">
        <v>172</v>
      </c>
      <c r="C11" s="65" t="e">
        <f>細目別採点表!L9</f>
        <v>#VALUE!</v>
      </c>
      <c r="D11" s="52" t="s">
        <v>132</v>
      </c>
    </row>
    <row r="12" spans="1:4" ht="45" customHeight="1">
      <c r="A12" s="34" t="s">
        <v>175</v>
      </c>
      <c r="B12" s="15" t="s">
        <v>176</v>
      </c>
      <c r="C12" s="65" t="e">
        <f>細目別採点表!L10</f>
        <v>#VALUE!</v>
      </c>
      <c r="D12" s="52" t="s">
        <v>1370</v>
      </c>
    </row>
    <row r="13" spans="1:4" ht="45" customHeight="1">
      <c r="A13" s="34"/>
      <c r="B13" s="15" t="s">
        <v>179</v>
      </c>
      <c r="C13" s="65" t="e">
        <f>細目別採点表!L11</f>
        <v>#VALUE!</v>
      </c>
      <c r="D13" s="52" t="s">
        <v>1371</v>
      </c>
    </row>
    <row r="14" spans="1:4" ht="45" customHeight="1">
      <c r="A14" s="34"/>
      <c r="B14" s="15" t="s">
        <v>180</v>
      </c>
      <c r="C14" s="65" t="e">
        <f>細目別採点表!L12</f>
        <v>#VALUE!</v>
      </c>
      <c r="D14" s="52" t="s">
        <v>1373</v>
      </c>
    </row>
    <row r="15" spans="1:4" ht="45" customHeight="1">
      <c r="A15" s="34" t="s">
        <v>955</v>
      </c>
      <c r="B15" s="15" t="s">
        <v>959</v>
      </c>
      <c r="C15" s="65">
        <f>細目別採点表!L13</f>
        <v>3.3</v>
      </c>
      <c r="D15" s="52" t="s">
        <v>1374</v>
      </c>
    </row>
    <row r="16" spans="1:4" ht="45" customHeight="1">
      <c r="A16" s="34" t="s">
        <v>954</v>
      </c>
      <c r="B16" s="15" t="s">
        <v>83</v>
      </c>
      <c r="C16" s="65">
        <f>細目別採点表!L14</f>
        <v>2.9</v>
      </c>
      <c r="D16" s="52" t="s">
        <v>1375</v>
      </c>
    </row>
    <row r="17" spans="1:4" ht="45" customHeight="1">
      <c r="A17" s="34" t="s">
        <v>120</v>
      </c>
      <c r="B17" s="15" t="s">
        <v>1372</v>
      </c>
      <c r="C17" s="65">
        <f>細目別採点表!L15</f>
        <v>3.2</v>
      </c>
      <c r="D17" s="52" t="s">
        <v>1376</v>
      </c>
    </row>
    <row r="18" spans="1:4" ht="45" customHeight="1">
      <c r="A18" s="34" t="s">
        <v>121</v>
      </c>
      <c r="B18" s="15"/>
      <c r="C18" s="67">
        <f>細目別採点表!L16</f>
        <v>0</v>
      </c>
      <c r="D18" s="29"/>
    </row>
    <row r="19" spans="1:4" ht="45" customHeight="1" thickBot="1">
      <c r="A19" s="53" t="s">
        <v>122</v>
      </c>
      <c r="B19" s="54"/>
      <c r="C19" s="66" t="e">
        <f>SUM(C6:C18)</f>
        <v>#VALUE!</v>
      </c>
      <c r="D19" s="55" t="s">
        <v>110</v>
      </c>
    </row>
  </sheetData>
  <sheetProtection sheet="1" objects="1" scenarios="1"/>
  <mergeCells count="3">
    <mergeCell ref="A2:D2"/>
    <mergeCell ref="C5:D5"/>
    <mergeCell ref="B4:D4"/>
  </mergeCells>
  <phoneticPr fontId="3"/>
  <pageMargins left="0.78700000000000003" right="0.78700000000000003" top="0.98399999999999999" bottom="0.98399999999999999" header="0.51200000000000001" footer="0.51200000000000001"/>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O22"/>
  <sheetViews>
    <sheetView zoomScale="70" zoomScaleNormal="70" workbookViewId="0">
      <selection activeCell="C14" sqref="C14"/>
    </sheetView>
  </sheetViews>
  <sheetFormatPr defaultRowHeight="14.25"/>
  <cols>
    <col min="1" max="1" width="29.25" style="10" customWidth="1"/>
    <col min="2" max="2" width="24.25" style="10" bestFit="1" customWidth="1"/>
    <col min="3" max="3" width="6.875" style="10" customWidth="1"/>
    <col min="4" max="4" width="14.25" style="10" customWidth="1"/>
    <col min="5" max="5" width="9" style="10" bestFit="1" customWidth="1"/>
    <col min="6" max="6" width="9.25" style="10" customWidth="1"/>
    <col min="7" max="7" width="14.75" style="11" bestFit="1" customWidth="1"/>
    <col min="8" max="8" width="9.25" style="11" customWidth="1"/>
    <col min="9" max="9" width="7" style="11" customWidth="1"/>
    <col min="10" max="10" width="14.25" style="10" customWidth="1"/>
    <col min="11" max="11" width="9" style="10" bestFit="1" customWidth="1"/>
    <col min="12" max="13" width="13.75" style="10" customWidth="1"/>
    <col min="14" max="14" width="9" style="10" bestFit="1" customWidth="1"/>
    <col min="15" max="15" width="3.5" style="10" bestFit="1" customWidth="1"/>
    <col min="16" max="16384" width="9" style="10"/>
  </cols>
  <sheetData>
    <row r="1" spans="1:15" ht="45" customHeight="1" thickBot="1">
      <c r="A1" s="1114" t="s">
        <v>123</v>
      </c>
      <c r="B1" s="1114"/>
      <c r="C1" s="1114"/>
      <c r="D1" s="1114"/>
      <c r="E1" s="1114"/>
      <c r="F1" s="1114"/>
      <c r="G1" s="1114"/>
      <c r="H1" s="1114"/>
      <c r="I1" s="1114"/>
      <c r="J1" s="1114"/>
      <c r="K1" s="1114"/>
      <c r="L1" s="1114"/>
      <c r="M1" s="1114"/>
      <c r="N1" s="563"/>
    </row>
    <row r="2" spans="1:15" ht="34.5" customHeight="1">
      <c r="A2" s="1115" t="s">
        <v>118</v>
      </c>
      <c r="B2" s="1117" t="s">
        <v>119</v>
      </c>
      <c r="C2" s="1106" t="s">
        <v>129</v>
      </c>
      <c r="D2" s="1123"/>
      <c r="E2" s="1123"/>
      <c r="F2" s="1123"/>
      <c r="G2" s="1123"/>
      <c r="H2" s="1123"/>
      <c r="I2" s="1123"/>
      <c r="J2" s="1123"/>
      <c r="K2" s="1123"/>
      <c r="L2" s="35"/>
      <c r="M2" s="1107"/>
      <c r="N2" s="1109" t="s">
        <v>1364</v>
      </c>
      <c r="O2" s="1110"/>
    </row>
    <row r="3" spans="1:15" ht="34.5" customHeight="1">
      <c r="A3" s="1116"/>
      <c r="B3" s="1118"/>
      <c r="C3" s="1120" t="s">
        <v>11</v>
      </c>
      <c r="D3" s="1121"/>
      <c r="E3" s="1122"/>
      <c r="F3" s="1120" t="s">
        <v>137</v>
      </c>
      <c r="G3" s="1121"/>
      <c r="H3" s="1122"/>
      <c r="I3" s="21"/>
      <c r="J3" s="21" t="s">
        <v>12</v>
      </c>
      <c r="K3" s="21"/>
      <c r="L3" s="36"/>
      <c r="M3" s="1119"/>
      <c r="N3" s="1111"/>
      <c r="O3" s="1112"/>
    </row>
    <row r="4" spans="1:15" ht="34.5" customHeight="1">
      <c r="A4" s="30" t="s">
        <v>151</v>
      </c>
      <c r="B4" s="15" t="s">
        <v>152</v>
      </c>
      <c r="C4" s="17" t="str">
        <f>工事成績採点表!AF15</f>
        <v/>
      </c>
      <c r="D4" s="16" t="s">
        <v>124</v>
      </c>
      <c r="E4" s="13" t="e">
        <f>C4*0.4+2.9</f>
        <v>#VALUE!</v>
      </c>
      <c r="F4" s="19"/>
      <c r="G4" s="22"/>
      <c r="H4" s="23"/>
      <c r="I4" s="22"/>
      <c r="J4" s="24"/>
      <c r="K4" s="24"/>
      <c r="L4" s="69" t="e">
        <f>E4</f>
        <v>#VALUE!</v>
      </c>
      <c r="M4" s="31" t="s">
        <v>1361</v>
      </c>
      <c r="N4" s="560" t="e">
        <f>L4/L$17*100</f>
        <v>#VALUE!</v>
      </c>
      <c r="O4" s="565" t="s">
        <v>1365</v>
      </c>
    </row>
    <row r="5" spans="1:15" ht="34.5" customHeight="1">
      <c r="A5" s="32"/>
      <c r="B5" s="15" t="s">
        <v>154</v>
      </c>
      <c r="C5" s="17" t="str">
        <f>工事成績採点表!AF16</f>
        <v/>
      </c>
      <c r="D5" s="16" t="s">
        <v>124</v>
      </c>
      <c r="E5" s="13" t="e">
        <f t="shared" ref="E5:E11" si="0">C5*0.4+2.9</f>
        <v>#VALUE!</v>
      </c>
      <c r="F5" s="19"/>
      <c r="G5" s="22"/>
      <c r="H5" s="23"/>
      <c r="I5" s="22"/>
      <c r="J5" s="24"/>
      <c r="K5" s="24"/>
      <c r="L5" s="69" t="e">
        <f>E5</f>
        <v>#VALUE!</v>
      </c>
      <c r="M5" s="31" t="s">
        <v>127</v>
      </c>
      <c r="N5" s="560" t="e">
        <f t="shared" ref="N5:N16" si="1">L5/L$17*100</f>
        <v>#VALUE!</v>
      </c>
      <c r="O5" s="565" t="s">
        <v>1365</v>
      </c>
    </row>
    <row r="6" spans="1:15" ht="34.5" customHeight="1">
      <c r="A6" s="30" t="s">
        <v>156</v>
      </c>
      <c r="B6" s="15" t="s">
        <v>157</v>
      </c>
      <c r="C6" s="17" t="str">
        <f>工事成績採点表!AF17</f>
        <v/>
      </c>
      <c r="D6" s="16" t="s">
        <v>124</v>
      </c>
      <c r="E6" s="13" t="e">
        <f t="shared" si="0"/>
        <v>#VALUE!</v>
      </c>
      <c r="F6" s="19"/>
      <c r="G6" s="22"/>
      <c r="H6" s="23"/>
      <c r="I6" s="56" t="str">
        <f>工事成績採点表!AH17</f>
        <v/>
      </c>
      <c r="J6" s="16" t="s">
        <v>126</v>
      </c>
      <c r="K6" s="12" t="e">
        <f>I6*0.4+6.5</f>
        <v>#VALUE!</v>
      </c>
      <c r="L6" s="69" t="e">
        <f>E6+K6</f>
        <v>#VALUE!</v>
      </c>
      <c r="M6" s="31" t="s">
        <v>1380</v>
      </c>
      <c r="N6" s="560" t="e">
        <f t="shared" si="1"/>
        <v>#VALUE!</v>
      </c>
      <c r="O6" s="565" t="s">
        <v>1365</v>
      </c>
    </row>
    <row r="7" spans="1:15" ht="34.5" customHeight="1">
      <c r="A7" s="33"/>
      <c r="B7" s="15" t="s">
        <v>161</v>
      </c>
      <c r="C7" s="17" t="str">
        <f>工事成績採点表!AF18</f>
        <v/>
      </c>
      <c r="D7" s="16" t="s">
        <v>124</v>
      </c>
      <c r="E7" s="13" t="e">
        <f t="shared" si="0"/>
        <v>#VALUE!</v>
      </c>
      <c r="F7" s="561">
        <f>工事成績採点表!AG18</f>
        <v>0</v>
      </c>
      <c r="G7" s="16" t="s">
        <v>1377</v>
      </c>
      <c r="H7" s="13">
        <f>F7*0.2+3.2</f>
        <v>3.2</v>
      </c>
      <c r="I7" s="19"/>
      <c r="J7" s="26"/>
      <c r="K7" s="24"/>
      <c r="L7" s="69" t="e">
        <f>E7+H7</f>
        <v>#VALUE!</v>
      </c>
      <c r="M7" s="31" t="s">
        <v>1381</v>
      </c>
      <c r="N7" s="560" t="e">
        <f t="shared" si="1"/>
        <v>#VALUE!</v>
      </c>
      <c r="O7" s="565" t="s">
        <v>1365</v>
      </c>
    </row>
    <row r="8" spans="1:15" ht="34.5" customHeight="1">
      <c r="A8" s="33"/>
      <c r="B8" s="15" t="s">
        <v>167</v>
      </c>
      <c r="C8" s="17" t="str">
        <f>工事成績採点表!AF19</f>
        <v/>
      </c>
      <c r="D8" s="16" t="s">
        <v>124</v>
      </c>
      <c r="E8" s="13" t="e">
        <f t="shared" si="0"/>
        <v>#VALUE!</v>
      </c>
      <c r="F8" s="561">
        <f>工事成績採点表!AG19</f>
        <v>0</v>
      </c>
      <c r="G8" s="16" t="s">
        <v>1378</v>
      </c>
      <c r="H8" s="13">
        <f>F8*0.2+3.3</f>
        <v>3.3</v>
      </c>
      <c r="I8" s="19"/>
      <c r="J8" s="26"/>
      <c r="K8" s="24"/>
      <c r="L8" s="69" t="e">
        <f>E8+H8</f>
        <v>#VALUE!</v>
      </c>
      <c r="M8" s="31" t="s">
        <v>1382</v>
      </c>
      <c r="N8" s="560" t="e">
        <f t="shared" si="1"/>
        <v>#VALUE!</v>
      </c>
      <c r="O8" s="565" t="s">
        <v>1365</v>
      </c>
    </row>
    <row r="9" spans="1:15" ht="34.5" customHeight="1">
      <c r="A9" s="32"/>
      <c r="B9" s="15" t="s">
        <v>172</v>
      </c>
      <c r="C9" s="17" t="str">
        <f>工事成績採点表!AF20</f>
        <v/>
      </c>
      <c r="D9" s="16" t="s">
        <v>124</v>
      </c>
      <c r="E9" s="13" t="e">
        <f t="shared" si="0"/>
        <v>#VALUE!</v>
      </c>
      <c r="F9" s="785"/>
      <c r="G9" s="22"/>
      <c r="H9" s="23"/>
      <c r="I9" s="25"/>
      <c r="J9" s="26"/>
      <c r="K9" s="24"/>
      <c r="L9" s="69" t="e">
        <f>E9</f>
        <v>#VALUE!</v>
      </c>
      <c r="M9" s="31" t="s">
        <v>1383</v>
      </c>
      <c r="N9" s="560" t="e">
        <f t="shared" si="1"/>
        <v>#VALUE!</v>
      </c>
      <c r="O9" s="565" t="s">
        <v>1365</v>
      </c>
    </row>
    <row r="10" spans="1:15" ht="34.5" customHeight="1">
      <c r="A10" s="30" t="s">
        <v>175</v>
      </c>
      <c r="B10" s="15" t="s">
        <v>176</v>
      </c>
      <c r="C10" s="17" t="str">
        <f>工事成績採点表!AF21</f>
        <v/>
      </c>
      <c r="D10" s="16" t="s">
        <v>1379</v>
      </c>
      <c r="E10" s="13" t="e">
        <f>C10*0.4+2.8</f>
        <v>#VALUE!</v>
      </c>
      <c r="F10" s="785"/>
      <c r="G10" s="22"/>
      <c r="H10" s="23"/>
      <c r="I10" s="562" t="str">
        <f>工事成績採点表!AH21</f>
        <v/>
      </c>
      <c r="J10" s="16" t="s">
        <v>126</v>
      </c>
      <c r="K10" s="12" t="e">
        <f>I10*0.4+6.5</f>
        <v>#VALUE!</v>
      </c>
      <c r="L10" s="69" t="e">
        <f>E10+K10</f>
        <v>#VALUE!</v>
      </c>
      <c r="M10" s="31" t="s">
        <v>1384</v>
      </c>
      <c r="N10" s="560" t="e">
        <f t="shared" si="1"/>
        <v>#VALUE!</v>
      </c>
      <c r="O10" s="565" t="s">
        <v>1365</v>
      </c>
    </row>
    <row r="11" spans="1:15" ht="34.5" customHeight="1">
      <c r="A11" s="33"/>
      <c r="B11" s="15" t="s">
        <v>179</v>
      </c>
      <c r="C11" s="17" t="str">
        <f>工事成績採点表!AF22</f>
        <v/>
      </c>
      <c r="D11" s="16" t="s">
        <v>124</v>
      </c>
      <c r="E11" s="13" t="e">
        <f t="shared" si="0"/>
        <v>#VALUE!</v>
      </c>
      <c r="F11" s="785"/>
      <c r="G11" s="22"/>
      <c r="H11" s="23"/>
      <c r="I11" s="562" t="str">
        <f>工事成績採点表!AH22</f>
        <v/>
      </c>
      <c r="J11" s="16" t="s">
        <v>126</v>
      </c>
      <c r="K11" s="12" t="e">
        <f>I11*0.4+6.5</f>
        <v>#VALUE!</v>
      </c>
      <c r="L11" s="69" t="e">
        <f>E11+K11</f>
        <v>#VALUE!</v>
      </c>
      <c r="M11" s="31" t="s">
        <v>1385</v>
      </c>
      <c r="N11" s="560" t="e">
        <f t="shared" si="1"/>
        <v>#VALUE!</v>
      </c>
      <c r="O11" s="565" t="s">
        <v>1365</v>
      </c>
    </row>
    <row r="12" spans="1:15" ht="34.5" customHeight="1">
      <c r="A12" s="32"/>
      <c r="B12" s="15" t="s">
        <v>180</v>
      </c>
      <c r="C12" s="18"/>
      <c r="D12" s="19"/>
      <c r="E12" s="20"/>
      <c r="F12" s="785"/>
      <c r="G12" s="22"/>
      <c r="H12" s="23"/>
      <c r="I12" s="562" t="str">
        <f>工事成績採点表!AH23</f>
        <v/>
      </c>
      <c r="J12" s="16" t="s">
        <v>126</v>
      </c>
      <c r="K12" s="12" t="e">
        <f>I12*0.4+6.5</f>
        <v>#VALUE!</v>
      </c>
      <c r="L12" s="69" t="e">
        <f>K12</f>
        <v>#VALUE!</v>
      </c>
      <c r="M12" s="31" t="s">
        <v>1381</v>
      </c>
      <c r="N12" s="560" t="e">
        <f t="shared" si="1"/>
        <v>#VALUE!</v>
      </c>
      <c r="O12" s="565" t="s">
        <v>1365</v>
      </c>
    </row>
    <row r="13" spans="1:15" ht="34.5" customHeight="1">
      <c r="A13" s="34" t="s">
        <v>955</v>
      </c>
      <c r="B13" s="15" t="s">
        <v>959</v>
      </c>
      <c r="C13" s="18"/>
      <c r="D13" s="19"/>
      <c r="E13" s="20"/>
      <c r="F13" s="788" t="str">
        <f>IF(工事成績採点表!AG24="0","0.0",工事成績採点表!AG24)</f>
        <v>0.0</v>
      </c>
      <c r="G13" s="16" t="s">
        <v>1378</v>
      </c>
      <c r="H13" s="13">
        <f>F13*0.2+3.3</f>
        <v>3.3</v>
      </c>
      <c r="I13" s="25"/>
      <c r="J13" s="24"/>
      <c r="K13" s="24"/>
      <c r="L13" s="69">
        <f>H13</f>
        <v>3.3</v>
      </c>
      <c r="M13" s="31" t="s">
        <v>1386</v>
      </c>
      <c r="N13" s="560" t="e">
        <f t="shared" si="1"/>
        <v>#VALUE!</v>
      </c>
      <c r="O13" s="565" t="s">
        <v>1365</v>
      </c>
    </row>
    <row r="14" spans="1:15" ht="34.5" customHeight="1">
      <c r="A14" s="34" t="s">
        <v>954</v>
      </c>
      <c r="B14" s="15" t="s">
        <v>83</v>
      </c>
      <c r="C14" s="802">
        <f>工事成績採点表!AF25</f>
        <v>0</v>
      </c>
      <c r="D14" s="16" t="s">
        <v>124</v>
      </c>
      <c r="E14" s="13">
        <f>C14*0.4+2.9</f>
        <v>2.9</v>
      </c>
      <c r="F14" s="785"/>
      <c r="G14" s="22"/>
      <c r="H14" s="23"/>
      <c r="I14" s="25"/>
      <c r="J14" s="24"/>
      <c r="K14" s="24"/>
      <c r="L14" s="69">
        <f>E14</f>
        <v>2.9</v>
      </c>
      <c r="M14" s="31" t="s">
        <v>1387</v>
      </c>
      <c r="N14" s="560" t="e">
        <f t="shared" si="1"/>
        <v>#VALUE!</v>
      </c>
      <c r="O14" s="565" t="s">
        <v>1365</v>
      </c>
    </row>
    <row r="15" spans="1:15" ht="34.5" customHeight="1">
      <c r="A15" s="34" t="s">
        <v>956</v>
      </c>
      <c r="B15" s="15" t="s">
        <v>484</v>
      </c>
      <c r="C15" s="18"/>
      <c r="D15" s="19"/>
      <c r="E15" s="20"/>
      <c r="F15" s="561">
        <f>工事成績採点表!AG26</f>
        <v>0</v>
      </c>
      <c r="G15" s="16" t="s">
        <v>1377</v>
      </c>
      <c r="H15" s="13">
        <f>F15*0.2+3.2</f>
        <v>3.2</v>
      </c>
      <c r="I15" s="19"/>
      <c r="J15" s="24"/>
      <c r="K15" s="24"/>
      <c r="L15" s="69">
        <f>H15</f>
        <v>3.2</v>
      </c>
      <c r="M15" s="31" t="s">
        <v>1388</v>
      </c>
      <c r="N15" s="560" t="e">
        <f t="shared" si="1"/>
        <v>#VALUE!</v>
      </c>
      <c r="O15" s="565" t="s">
        <v>1365</v>
      </c>
    </row>
    <row r="16" spans="1:15" ht="34.5" customHeight="1" thickBot="1">
      <c r="A16" s="30" t="s">
        <v>957</v>
      </c>
      <c r="B16" s="14"/>
      <c r="C16" s="38"/>
      <c r="D16" s="39"/>
      <c r="E16" s="40"/>
      <c r="F16" s="786">
        <f>工事成績採点表!M30</f>
        <v>0</v>
      </c>
      <c r="G16" s="41" t="s">
        <v>125</v>
      </c>
      <c r="H16" s="42">
        <f>F16</f>
        <v>0</v>
      </c>
      <c r="I16" s="43"/>
      <c r="J16" s="44"/>
      <c r="K16" s="44"/>
      <c r="L16" s="70">
        <f>H16</f>
        <v>0</v>
      </c>
      <c r="M16" s="45"/>
      <c r="N16" s="567" t="e">
        <f t="shared" si="1"/>
        <v>#VALUE!</v>
      </c>
      <c r="O16" s="566" t="s">
        <v>1365</v>
      </c>
    </row>
    <row r="17" spans="1:14" ht="34.5" customHeight="1" thickBot="1">
      <c r="A17" s="46"/>
      <c r="B17" s="47"/>
      <c r="C17" s="47"/>
      <c r="D17" s="48"/>
      <c r="E17" s="48"/>
      <c r="F17" s="49"/>
      <c r="G17" s="50"/>
      <c r="H17" s="49"/>
      <c r="I17" s="49"/>
      <c r="J17" s="1113" t="s">
        <v>130</v>
      </c>
      <c r="K17" s="1113"/>
      <c r="L17" s="71" t="e">
        <f>SUM(L4:L16)</f>
        <v>#VALUE!</v>
      </c>
      <c r="M17" s="37" t="s">
        <v>128</v>
      </c>
      <c r="N17" s="564"/>
    </row>
    <row r="18" spans="1:14" ht="34.5" customHeight="1" thickBot="1">
      <c r="A18" s="307" t="s">
        <v>960</v>
      </c>
      <c r="B18" s="308" t="s">
        <v>961</v>
      </c>
      <c r="C18" s="309"/>
      <c r="D18" s="310"/>
      <c r="E18" s="311"/>
      <c r="F18" s="49" t="s">
        <v>962</v>
      </c>
      <c r="G18" s="48" t="s">
        <v>499</v>
      </c>
      <c r="H18" s="312" t="s">
        <v>963</v>
      </c>
      <c r="I18" s="313"/>
      <c r="J18" s="314"/>
      <c r="K18" s="315"/>
      <c r="L18" s="70"/>
      <c r="M18" s="316"/>
      <c r="N18" s="11"/>
    </row>
    <row r="20" spans="1:14">
      <c r="A20" s="10" t="s">
        <v>1362</v>
      </c>
    </row>
    <row r="22" spans="1:14">
      <c r="A22" s="10" t="s">
        <v>1363</v>
      </c>
    </row>
  </sheetData>
  <sheetProtection sheet="1" objects="1" scenarios="1"/>
  <mergeCells count="9">
    <mergeCell ref="N2:O3"/>
    <mergeCell ref="J17:K17"/>
    <mergeCell ref="A1:M1"/>
    <mergeCell ref="A2:A3"/>
    <mergeCell ref="B2:B3"/>
    <mergeCell ref="M2:M3"/>
    <mergeCell ref="C3:E3"/>
    <mergeCell ref="C2:K2"/>
    <mergeCell ref="F3:H3"/>
  </mergeCells>
  <phoneticPr fontId="3"/>
  <pageMargins left="0.78700000000000003" right="0.78700000000000003" top="0.98399999999999999" bottom="0.98399999999999999" header="0.51200000000000001" footer="0.51200000000000001"/>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CC"/>
  </sheetPr>
  <dimension ref="A1:AE142"/>
  <sheetViews>
    <sheetView view="pageBreakPreview" topLeftCell="A99" zoomScale="115" zoomScaleNormal="100" zoomScaleSheetLayoutView="115" zoomScalePageLayoutView="115" workbookViewId="0">
      <selection activeCell="E121" sqref="E121:J122"/>
    </sheetView>
  </sheetViews>
  <sheetFormatPr defaultRowHeight="13.5"/>
  <cols>
    <col min="1" max="2" width="4.625" style="752" customWidth="1"/>
    <col min="3" max="4" width="9.625" style="751" customWidth="1"/>
    <col min="5" max="10" width="7.125" style="751" customWidth="1"/>
    <col min="11" max="12" width="8.625" style="751" customWidth="1"/>
    <col min="13" max="24" width="5.625" style="751" customWidth="1"/>
    <col min="25" max="25" width="9" style="751"/>
    <col min="26" max="30" width="9" style="751" hidden="1" customWidth="1"/>
    <col min="31" max="31" width="0" style="751" hidden="1" customWidth="1"/>
    <col min="32" max="16384" width="9" style="751"/>
  </cols>
  <sheetData>
    <row r="1" spans="1:28">
      <c r="A1" s="783" t="s">
        <v>1957</v>
      </c>
    </row>
    <row r="2" spans="1:28" ht="17.25">
      <c r="A2" s="1178" t="s">
        <v>1799</v>
      </c>
      <c r="B2" s="1178"/>
      <c r="C2" s="1178"/>
      <c r="D2" s="1178"/>
      <c r="E2" s="1178"/>
      <c r="F2" s="1178"/>
      <c r="G2" s="1178"/>
      <c r="H2" s="1178"/>
      <c r="I2" s="1178"/>
      <c r="J2" s="1178"/>
      <c r="K2" s="1178"/>
      <c r="L2" s="1178"/>
      <c r="M2" s="1178"/>
      <c r="N2" s="1178"/>
      <c r="O2" s="1178"/>
      <c r="P2" s="1178"/>
      <c r="Q2" s="1178"/>
      <c r="R2" s="1178"/>
      <c r="S2" s="1178"/>
      <c r="T2" s="1178"/>
      <c r="U2" s="1178"/>
      <c r="V2" s="1178"/>
      <c r="W2" s="1178"/>
      <c r="X2" s="1178"/>
    </row>
    <row r="3" spans="1:28" ht="14.1" customHeight="1">
      <c r="B3" s="751"/>
      <c r="E3" s="752"/>
      <c r="F3" s="752"/>
      <c r="G3" s="752"/>
      <c r="H3" s="752"/>
      <c r="I3" s="752"/>
      <c r="J3" s="752"/>
      <c r="K3" s="752"/>
      <c r="L3" s="752"/>
      <c r="M3" s="752"/>
      <c r="N3" s="752"/>
      <c r="O3" s="752"/>
      <c r="P3" s="752"/>
      <c r="Q3" s="752"/>
      <c r="R3" s="752"/>
      <c r="S3" s="752"/>
      <c r="T3" s="752"/>
      <c r="U3" s="752"/>
      <c r="V3" s="752"/>
      <c r="W3" s="752"/>
      <c r="X3" s="752"/>
    </row>
    <row r="4" spans="1:28" s="754" customFormat="1" ht="14.1" customHeight="1">
      <c r="A4" s="1179" t="s">
        <v>1800</v>
      </c>
      <c r="B4" s="1180"/>
      <c r="C4" s="1181" t="str">
        <f>評定条件入力表!C6</f>
        <v>○○○○○○線配水管布設工事</v>
      </c>
      <c r="D4" s="1182"/>
      <c r="E4" s="1182"/>
      <c r="F4" s="1182"/>
      <c r="G4" s="1182"/>
      <c r="H4" s="1182"/>
      <c r="I4" s="1182"/>
      <c r="J4" s="781" t="s">
        <v>1801</v>
      </c>
      <c r="K4" s="1183" t="str">
        <f>評定条件入力表!C17</f>
        <v>令和○年○月○日</v>
      </c>
      <c r="L4" s="1183"/>
      <c r="M4" s="753" t="s">
        <v>1881</v>
      </c>
      <c r="N4" s="753"/>
      <c r="O4" s="753"/>
      <c r="P4" s="753"/>
      <c r="Q4" s="753"/>
      <c r="R4" s="753"/>
      <c r="S4" s="1180" t="s">
        <v>1802</v>
      </c>
      <c r="T4" s="1180"/>
      <c r="U4" s="1181" t="str">
        <f>評定条件入力表!D9</f>
        <v>○○○○課</v>
      </c>
      <c r="V4" s="1182"/>
      <c r="W4" s="1182"/>
      <c r="X4" s="1184"/>
      <c r="AB4" s="172" t="s">
        <v>65</v>
      </c>
    </row>
    <row r="5" spans="1:28" s="754" customFormat="1" ht="14.1" customHeight="1">
      <c r="A5" s="1220" t="s">
        <v>1803</v>
      </c>
      <c r="B5" s="1221"/>
      <c r="C5" s="1222" t="str">
        <f>評定条件入力表!C11</f>
        <v>△△建設（株）</v>
      </c>
      <c r="D5" s="1223"/>
      <c r="E5" s="1223"/>
      <c r="F5" s="1223"/>
      <c r="G5" s="1223"/>
      <c r="H5" s="1223"/>
      <c r="I5" s="1223"/>
      <c r="J5" s="755"/>
      <c r="K5" s="1224" t="str">
        <f>評定条件入力表!E17</f>
        <v>令和○年○月○日</v>
      </c>
      <c r="L5" s="1224"/>
      <c r="M5" s="755" t="s">
        <v>1882</v>
      </c>
      <c r="N5" s="755"/>
      <c r="O5" s="755"/>
      <c r="P5" s="755"/>
      <c r="Q5" s="755"/>
      <c r="R5" s="755"/>
      <c r="S5" s="1221" t="s">
        <v>1804</v>
      </c>
      <c r="T5" s="1221"/>
      <c r="U5" s="1222" t="str">
        <f>評定条件入力表!D10</f>
        <v>○○  ○○</v>
      </c>
      <c r="V5" s="1223"/>
      <c r="W5" s="1223"/>
      <c r="X5" s="1225"/>
      <c r="AB5" s="172" t="s">
        <v>66</v>
      </c>
    </row>
    <row r="6" spans="1:28" ht="14.1" customHeight="1">
      <c r="C6" s="752"/>
      <c r="D6" s="752"/>
      <c r="E6" s="752"/>
      <c r="R6" s="752"/>
      <c r="S6" s="752"/>
      <c r="T6" s="752"/>
      <c r="U6" s="752"/>
      <c r="V6" s="752"/>
      <c r="W6" s="752"/>
      <c r="X6" s="752"/>
    </row>
    <row r="7" spans="1:28" ht="14.1" customHeight="1">
      <c r="B7" s="756">
        <v>1</v>
      </c>
      <c r="C7" s="757" t="s">
        <v>1844</v>
      </c>
      <c r="D7" s="752"/>
      <c r="E7" s="752"/>
      <c r="R7" s="752"/>
      <c r="S7" s="752"/>
      <c r="T7" s="752"/>
      <c r="U7" s="752"/>
      <c r="V7" s="752"/>
      <c r="W7" s="752"/>
      <c r="X7" s="752"/>
    </row>
    <row r="8" spans="1:28" s="760" customFormat="1" ht="13.5" customHeight="1">
      <c r="A8" s="758"/>
      <c r="B8" s="756">
        <v>2</v>
      </c>
      <c r="C8" s="757" t="s">
        <v>1805</v>
      </c>
      <c r="D8" s="759"/>
      <c r="E8" s="751"/>
      <c r="F8" s="751"/>
      <c r="G8" s="751"/>
      <c r="H8" s="751"/>
      <c r="I8" s="751"/>
      <c r="J8" s="751"/>
      <c r="K8" s="751"/>
      <c r="L8" s="751"/>
      <c r="M8" s="751"/>
      <c r="N8" s="751"/>
      <c r="O8" s="751"/>
      <c r="P8" s="751"/>
      <c r="Q8" s="751"/>
      <c r="R8" s="752"/>
      <c r="S8" s="758"/>
      <c r="T8" s="758"/>
      <c r="U8" s="758"/>
      <c r="V8" s="758"/>
      <c r="W8" s="758"/>
      <c r="X8" s="758"/>
    </row>
    <row r="9" spans="1:28" s="760" customFormat="1" ht="13.5" customHeight="1">
      <c r="A9" s="758"/>
      <c r="B9" s="756">
        <v>3</v>
      </c>
      <c r="C9" s="761" t="s">
        <v>1806</v>
      </c>
      <c r="D9" s="761"/>
      <c r="E9" s="761"/>
      <c r="F9" s="761"/>
      <c r="G9" s="761"/>
      <c r="H9" s="761"/>
      <c r="I9" s="761"/>
      <c r="J9" s="761"/>
      <c r="K9" s="761"/>
      <c r="L9" s="761"/>
      <c r="M9" s="761"/>
      <c r="N9" s="761"/>
      <c r="O9" s="761"/>
      <c r="P9" s="761"/>
      <c r="Q9" s="761"/>
      <c r="R9" s="761"/>
      <c r="S9" s="762"/>
      <c r="T9" s="762"/>
      <c r="U9" s="762"/>
      <c r="V9" s="762"/>
      <c r="W9" s="762"/>
      <c r="X9" s="762"/>
    </row>
    <row r="10" spans="1:28" s="760" customFormat="1" ht="13.5" customHeight="1">
      <c r="A10" s="758"/>
      <c r="B10" s="756"/>
      <c r="C10" s="763" t="s">
        <v>1883</v>
      </c>
      <c r="D10" s="761" t="s">
        <v>1808</v>
      </c>
      <c r="E10" s="761"/>
      <c r="F10" s="761"/>
      <c r="G10" s="761"/>
      <c r="H10" s="761"/>
      <c r="I10" s="761"/>
      <c r="J10" s="761"/>
      <c r="K10" s="761"/>
      <c r="L10" s="761"/>
      <c r="M10" s="761"/>
      <c r="N10" s="761"/>
      <c r="O10" s="761"/>
      <c r="P10" s="761"/>
      <c r="Q10" s="761"/>
      <c r="R10" s="761"/>
      <c r="S10" s="762"/>
      <c r="T10" s="762"/>
      <c r="U10" s="762"/>
      <c r="V10" s="762"/>
      <c r="W10" s="762"/>
      <c r="X10" s="762"/>
    </row>
    <row r="11" spans="1:28" s="760" customFormat="1" ht="13.5" customHeight="1">
      <c r="A11" s="758"/>
      <c r="B11" s="756"/>
      <c r="C11" s="764"/>
      <c r="D11" s="761" t="s">
        <v>1809</v>
      </c>
      <c r="E11" s="761"/>
      <c r="F11" s="761"/>
      <c r="G11" s="761"/>
      <c r="H11" s="761"/>
      <c r="I11" s="751"/>
      <c r="J11" s="751"/>
      <c r="K11" s="751"/>
      <c r="L11" s="751"/>
      <c r="M11" s="761"/>
      <c r="N11" s="761"/>
      <c r="O11" s="761"/>
      <c r="P11" s="761"/>
      <c r="Q11" s="761"/>
      <c r="R11" s="761"/>
      <c r="S11" s="762"/>
      <c r="T11" s="762"/>
      <c r="U11" s="762"/>
      <c r="V11" s="762"/>
      <c r="W11" s="762"/>
      <c r="X11" s="762"/>
    </row>
    <row r="12" spans="1:28" s="760" customFormat="1" ht="13.5" customHeight="1">
      <c r="A12" s="758"/>
      <c r="B12" s="756"/>
      <c r="C12" s="751"/>
      <c r="D12" s="751"/>
      <c r="E12" s="765" t="s">
        <v>1884</v>
      </c>
      <c r="F12" s="761" t="s">
        <v>1810</v>
      </c>
      <c r="G12" s="761"/>
      <c r="H12" s="761"/>
      <c r="I12" s="751"/>
      <c r="J12" s="751"/>
      <c r="K12" s="751"/>
      <c r="L12" s="751"/>
      <c r="M12" s="761"/>
      <c r="N12" s="761"/>
      <c r="O12" s="761"/>
      <c r="P12" s="761"/>
      <c r="Q12" s="761"/>
      <c r="R12" s="761"/>
      <c r="S12" s="762"/>
      <c r="T12" s="762"/>
      <c r="U12" s="762"/>
      <c r="V12" s="762"/>
      <c r="W12" s="762"/>
      <c r="X12" s="762"/>
    </row>
    <row r="13" spans="1:28" s="760" customFormat="1" ht="13.5" customHeight="1">
      <c r="A13" s="758"/>
      <c r="B13" s="756"/>
      <c r="C13" s="751"/>
      <c r="D13" s="751"/>
      <c r="E13" s="765" t="s">
        <v>1885</v>
      </c>
      <c r="F13" s="761" t="s">
        <v>1811</v>
      </c>
      <c r="G13" s="761"/>
      <c r="H13" s="761"/>
      <c r="I13" s="765"/>
      <c r="J13" s="761"/>
      <c r="K13" s="751"/>
      <c r="L13" s="751"/>
      <c r="M13" s="761"/>
      <c r="N13" s="761"/>
      <c r="O13" s="761"/>
      <c r="P13" s="761"/>
      <c r="Q13" s="761"/>
      <c r="R13" s="761"/>
      <c r="S13" s="762"/>
      <c r="T13" s="762"/>
      <c r="U13" s="762"/>
      <c r="V13" s="762"/>
      <c r="W13" s="762"/>
      <c r="X13" s="762"/>
    </row>
    <row r="14" spans="1:28" s="760" customFormat="1" ht="13.5" customHeight="1">
      <c r="A14" s="758"/>
      <c r="B14" s="756">
        <v>4</v>
      </c>
      <c r="C14" s="761" t="s">
        <v>1845</v>
      </c>
      <c r="D14" s="762"/>
      <c r="E14" s="762"/>
      <c r="F14" s="762"/>
      <c r="G14" s="762"/>
      <c r="H14" s="762"/>
      <c r="I14" s="762"/>
      <c r="J14" s="762"/>
      <c r="K14" s="762"/>
      <c r="L14" s="762"/>
      <c r="M14" s="762"/>
      <c r="N14" s="762"/>
      <c r="O14" s="762"/>
      <c r="P14" s="762"/>
      <c r="Q14" s="762"/>
      <c r="R14" s="762"/>
      <c r="S14" s="762"/>
      <c r="T14" s="762"/>
      <c r="U14" s="762"/>
      <c r="V14" s="762"/>
      <c r="W14" s="762"/>
      <c r="X14" s="762"/>
    </row>
    <row r="15" spans="1:28" s="760" customFormat="1" ht="13.5" customHeight="1">
      <c r="A15" s="758"/>
      <c r="B15" s="756">
        <v>5</v>
      </c>
      <c r="C15" s="761" t="s">
        <v>2071</v>
      </c>
      <c r="D15" s="826"/>
      <c r="E15" s="826"/>
      <c r="F15" s="826"/>
      <c r="G15" s="826"/>
      <c r="H15" s="826"/>
      <c r="I15" s="826"/>
      <c r="J15" s="826"/>
      <c r="K15" s="826"/>
      <c r="L15" s="826"/>
      <c r="M15" s="826"/>
      <c r="N15" s="826"/>
      <c r="O15" s="826"/>
      <c r="P15" s="826"/>
      <c r="Q15" s="826"/>
      <c r="R15" s="826"/>
      <c r="S15" s="826"/>
      <c r="T15" s="826"/>
      <c r="U15" s="826"/>
      <c r="V15" s="826"/>
      <c r="W15" s="826"/>
      <c r="X15" s="826"/>
    </row>
    <row r="16" spans="1:28" s="760" customFormat="1" ht="13.5" customHeight="1">
      <c r="A16" s="758"/>
      <c r="B16" s="756">
        <v>6</v>
      </c>
      <c r="C16" s="827" t="s">
        <v>2072</v>
      </c>
      <c r="D16" s="805"/>
      <c r="E16" s="805"/>
      <c r="F16" s="805"/>
      <c r="G16" s="805"/>
      <c r="H16" s="805"/>
      <c r="I16" s="805"/>
      <c r="J16" s="805"/>
      <c r="K16" s="805"/>
      <c r="L16" s="805"/>
      <c r="M16" s="805"/>
      <c r="N16" s="805"/>
      <c r="O16" s="805"/>
      <c r="P16" s="805"/>
      <c r="Q16" s="805"/>
      <c r="R16" s="805"/>
      <c r="S16" s="805"/>
      <c r="T16" s="805"/>
      <c r="U16" s="805"/>
      <c r="V16" s="805"/>
      <c r="W16" s="805"/>
      <c r="X16" s="805"/>
    </row>
    <row r="17" spans="1:31" ht="15" customHeight="1" thickBot="1">
      <c r="B17" s="756">
        <v>7</v>
      </c>
      <c r="C17" s="751" t="s">
        <v>2070</v>
      </c>
      <c r="D17" s="808"/>
      <c r="E17" s="808"/>
      <c r="F17" s="808"/>
      <c r="G17" s="808"/>
      <c r="H17" s="808"/>
      <c r="I17" s="808"/>
      <c r="J17" s="808"/>
      <c r="K17" s="808"/>
      <c r="L17" s="808"/>
      <c r="M17" s="808"/>
      <c r="N17" s="808"/>
      <c r="O17" s="808"/>
      <c r="X17" s="776" t="s">
        <v>1886</v>
      </c>
    </row>
    <row r="18" spans="1:31" s="754" customFormat="1" ht="18" customHeight="1">
      <c r="A18" s="1200" t="s">
        <v>136</v>
      </c>
      <c r="B18" s="1203" t="s">
        <v>1812</v>
      </c>
      <c r="C18" s="1206" t="s">
        <v>1813</v>
      </c>
      <c r="D18" s="1207"/>
      <c r="E18" s="1206" t="s">
        <v>1814</v>
      </c>
      <c r="F18" s="1212"/>
      <c r="G18" s="1212"/>
      <c r="H18" s="1212"/>
      <c r="I18" s="1212"/>
      <c r="J18" s="1212"/>
      <c r="K18" s="1215" t="s">
        <v>1815</v>
      </c>
      <c r="L18" s="1207"/>
      <c r="M18" s="1191" t="s">
        <v>1816</v>
      </c>
      <c r="N18" s="1185" t="s">
        <v>1817</v>
      </c>
      <c r="O18" s="1186"/>
      <c r="P18" s="1186"/>
      <c r="Q18" s="1186"/>
      <c r="R18" s="1187"/>
      <c r="S18" s="1191" t="s">
        <v>1818</v>
      </c>
      <c r="T18" s="1192"/>
      <c r="U18" s="1192"/>
      <c r="V18" s="1186"/>
      <c r="W18" s="1187"/>
      <c r="X18" s="1194" t="s">
        <v>1819</v>
      </c>
    </row>
    <row r="19" spans="1:31" s="754" customFormat="1" ht="18" customHeight="1">
      <c r="A19" s="1201"/>
      <c r="B19" s="1204"/>
      <c r="C19" s="1208"/>
      <c r="D19" s="1209"/>
      <c r="E19" s="1208"/>
      <c r="F19" s="1213"/>
      <c r="G19" s="1213"/>
      <c r="H19" s="1213"/>
      <c r="I19" s="1213"/>
      <c r="J19" s="1213"/>
      <c r="K19" s="1216"/>
      <c r="L19" s="1209"/>
      <c r="M19" s="1218"/>
      <c r="N19" s="1188"/>
      <c r="O19" s="1189"/>
      <c r="P19" s="1189"/>
      <c r="Q19" s="1189"/>
      <c r="R19" s="1190"/>
      <c r="S19" s="1193"/>
      <c r="T19" s="1139"/>
      <c r="U19" s="1139"/>
      <c r="V19" s="1139"/>
      <c r="W19" s="1136"/>
      <c r="X19" s="1195"/>
    </row>
    <row r="20" spans="1:31" s="754" customFormat="1" ht="18" customHeight="1" thickBot="1">
      <c r="A20" s="1202"/>
      <c r="B20" s="1205"/>
      <c r="C20" s="1210"/>
      <c r="D20" s="1211"/>
      <c r="E20" s="1210"/>
      <c r="F20" s="1214"/>
      <c r="G20" s="1214"/>
      <c r="H20" s="1214"/>
      <c r="I20" s="1214"/>
      <c r="J20" s="1214"/>
      <c r="K20" s="1217"/>
      <c r="L20" s="1211"/>
      <c r="M20" s="1219"/>
      <c r="N20" s="766" t="s">
        <v>1820</v>
      </c>
      <c r="O20" s="1197" t="s">
        <v>1821</v>
      </c>
      <c r="P20" s="1198"/>
      <c r="Q20" s="1199"/>
      <c r="R20" s="767" t="s">
        <v>1822</v>
      </c>
      <c r="S20" s="1133"/>
      <c r="T20" s="1146"/>
      <c r="U20" s="1146"/>
      <c r="V20" s="1146"/>
      <c r="W20" s="1128"/>
      <c r="X20" s="1196"/>
      <c r="Z20" s="845" t="s">
        <v>2077</v>
      </c>
      <c r="AA20" s="846"/>
      <c r="AB20" s="846"/>
      <c r="AC20" s="846"/>
      <c r="AD20" s="846" t="s">
        <v>2078</v>
      </c>
    </row>
    <row r="21" spans="1:31" s="754" customFormat="1" ht="14.1" customHeight="1">
      <c r="A21" s="1314" t="s">
        <v>1823</v>
      </c>
      <c r="B21" s="1317" t="s">
        <v>1824</v>
      </c>
      <c r="C21" s="1153" t="s">
        <v>1887</v>
      </c>
      <c r="D21" s="1154"/>
      <c r="E21" s="1157" t="s">
        <v>1888</v>
      </c>
      <c r="F21" s="1158"/>
      <c r="G21" s="1158"/>
      <c r="H21" s="1158"/>
      <c r="I21" s="1158"/>
      <c r="J21" s="1158"/>
      <c r="K21" s="1161" t="s">
        <v>1846</v>
      </c>
      <c r="L21" s="1162"/>
      <c r="M21" s="1260"/>
      <c r="N21" s="809" t="s">
        <v>1889</v>
      </c>
      <c r="O21" s="809" t="s">
        <v>1890</v>
      </c>
      <c r="P21" s="809" t="s">
        <v>1891</v>
      </c>
      <c r="Q21" s="809" t="s">
        <v>1807</v>
      </c>
      <c r="R21" s="809" t="s">
        <v>1883</v>
      </c>
      <c r="S21" s="1169"/>
      <c r="T21" s="1170"/>
      <c r="U21" s="1170"/>
      <c r="V21" s="1170"/>
      <c r="W21" s="1171"/>
      <c r="X21" s="1151" t="str">
        <f>Z21</f>
        <v/>
      </c>
      <c r="Y21" s="1143"/>
      <c r="Z21" s="1125" t="str">
        <f>IF(M21="","",AA21)</f>
        <v/>
      </c>
      <c r="AA21" s="1127" t="str">
        <f>IF(COUNTIF(N22:R22,$AB$4),$AB$4,$AB$5)</f>
        <v>×</v>
      </c>
      <c r="AB21" s="1144" t="str">
        <f>X21&amp;""</f>
        <v/>
      </c>
      <c r="AC21" s="1145" t="str">
        <f>IF(COUNTIF(AB21:AB46,$AB$5),$AB$5,$AB$4)</f>
        <v>○</v>
      </c>
      <c r="AD21" s="1134" t="str">
        <f>IF(AE21=26,"",AC21)</f>
        <v/>
      </c>
      <c r="AE21" s="1124">
        <f>COUNTBLANK(Z21:Z46)</f>
        <v>26</v>
      </c>
    </row>
    <row r="22" spans="1:31" s="754" customFormat="1" ht="14.1" customHeight="1" thickBot="1">
      <c r="A22" s="1315"/>
      <c r="B22" s="1318"/>
      <c r="C22" s="1262"/>
      <c r="D22" s="1263"/>
      <c r="E22" s="1254"/>
      <c r="F22" s="1255"/>
      <c r="G22" s="1255"/>
      <c r="H22" s="1255"/>
      <c r="I22" s="1255"/>
      <c r="J22" s="1255"/>
      <c r="K22" s="1256"/>
      <c r="L22" s="1257"/>
      <c r="M22" s="1259"/>
      <c r="N22" s="810"/>
      <c r="O22" s="810"/>
      <c r="P22" s="810"/>
      <c r="Q22" s="810"/>
      <c r="R22" s="810"/>
      <c r="S22" s="1229"/>
      <c r="T22" s="1230"/>
      <c r="U22" s="1230"/>
      <c r="V22" s="1230"/>
      <c r="W22" s="1231"/>
      <c r="X22" s="1152"/>
      <c r="Y22" s="1143"/>
      <c r="Z22" s="1126"/>
      <c r="AA22" s="1128">
        <f>IF(COUNTIF('施工プロセスチェックリスト（一般監督員）'!BE83:BE100,$A$105),$A$105,$A$104)</f>
        <v>0</v>
      </c>
      <c r="AB22" s="1144"/>
      <c r="AC22" s="1146">
        <f>IF(COUNTIF('施工プロセスチェックリスト（一般監督員）'!BA83:BA100,$A$105),$A$105,$A$104)</f>
        <v>0</v>
      </c>
      <c r="AD22" s="1135"/>
      <c r="AE22" s="1124"/>
    </row>
    <row r="23" spans="1:31" s="754" customFormat="1" ht="14.1" customHeight="1">
      <c r="A23" s="1315"/>
      <c r="B23" s="1318"/>
      <c r="C23" s="1153" t="s">
        <v>1892</v>
      </c>
      <c r="D23" s="1154"/>
      <c r="E23" s="1157" t="s">
        <v>1893</v>
      </c>
      <c r="F23" s="1158"/>
      <c r="G23" s="1158"/>
      <c r="H23" s="1158"/>
      <c r="I23" s="1158"/>
      <c r="J23" s="1158"/>
      <c r="K23" s="1161" t="s">
        <v>1847</v>
      </c>
      <c r="L23" s="1162"/>
      <c r="M23" s="1165"/>
      <c r="N23" s="811" t="s">
        <v>1894</v>
      </c>
      <c r="O23" s="809" t="s">
        <v>1807</v>
      </c>
      <c r="P23" s="809" t="s">
        <v>1889</v>
      </c>
      <c r="Q23" s="809" t="s">
        <v>1807</v>
      </c>
      <c r="R23" s="1167"/>
      <c r="S23" s="1169"/>
      <c r="T23" s="1170"/>
      <c r="U23" s="1170"/>
      <c r="V23" s="1170"/>
      <c r="W23" s="1171"/>
      <c r="X23" s="1175" t="str">
        <f>Z23</f>
        <v/>
      </c>
      <c r="Z23" s="1125" t="str">
        <f t="shared" ref="Z23" si="0">IF(M23="","",AA23)</f>
        <v/>
      </c>
      <c r="AA23" s="1127" t="str">
        <f t="shared" ref="AA23" si="1">IF(COUNTIF(N24:R24,$AB$4),$AB$4,$AB$5)</f>
        <v>×</v>
      </c>
      <c r="AB23" s="1131" t="str">
        <f>X23&amp;""</f>
        <v/>
      </c>
    </row>
    <row r="24" spans="1:31" s="754" customFormat="1" ht="14.1" customHeight="1" thickBot="1">
      <c r="A24" s="1315"/>
      <c r="B24" s="1318"/>
      <c r="C24" s="1155"/>
      <c r="D24" s="1156"/>
      <c r="E24" s="1159"/>
      <c r="F24" s="1160"/>
      <c r="G24" s="1160"/>
      <c r="H24" s="1160"/>
      <c r="I24" s="1160"/>
      <c r="J24" s="1160"/>
      <c r="K24" s="1163"/>
      <c r="L24" s="1164"/>
      <c r="M24" s="1166"/>
      <c r="N24" s="812"/>
      <c r="O24" s="813"/>
      <c r="P24" s="813"/>
      <c r="Q24" s="813"/>
      <c r="R24" s="1168"/>
      <c r="S24" s="1172"/>
      <c r="T24" s="1173"/>
      <c r="U24" s="1173"/>
      <c r="V24" s="1173"/>
      <c r="W24" s="1174"/>
      <c r="X24" s="1176"/>
      <c r="Z24" s="1126"/>
      <c r="AA24" s="1128">
        <f>IF(COUNTIF('施工プロセスチェックリスト（一般監督員）'!BE85:BE102,$A$105),$A$105,$A$104)</f>
        <v>0</v>
      </c>
      <c r="AB24" s="1131"/>
    </row>
    <row r="25" spans="1:31" s="754" customFormat="1" ht="14.1" customHeight="1">
      <c r="A25" s="1315"/>
      <c r="B25" s="1318"/>
      <c r="C25" s="803"/>
      <c r="D25" s="804"/>
      <c r="E25" s="1234" t="s">
        <v>1825</v>
      </c>
      <c r="F25" s="1235"/>
      <c r="G25" s="1235"/>
      <c r="H25" s="1235"/>
      <c r="I25" s="1235"/>
      <c r="J25" s="1235"/>
      <c r="K25" s="1238" t="s">
        <v>1826</v>
      </c>
      <c r="L25" s="1239"/>
      <c r="M25" s="1242"/>
      <c r="N25" s="1244"/>
      <c r="O25" s="814" t="s">
        <v>1883</v>
      </c>
      <c r="P25" s="814" t="s">
        <v>1883</v>
      </c>
      <c r="Q25" s="814" t="s">
        <v>1807</v>
      </c>
      <c r="R25" s="1246"/>
      <c r="S25" s="1248"/>
      <c r="T25" s="1249"/>
      <c r="U25" s="1249"/>
      <c r="V25" s="1249"/>
      <c r="W25" s="1250"/>
      <c r="X25" s="1177" t="str">
        <f>Z25</f>
        <v/>
      </c>
      <c r="Z25" s="1125" t="str">
        <f t="shared" ref="Z25" si="2">IF(M25="","",AA25)</f>
        <v/>
      </c>
      <c r="AA25" s="1127" t="str">
        <f t="shared" ref="AA25" si="3">IF(COUNTIF(N26:R26,$AB$4),$AB$4,$AB$5)</f>
        <v>×</v>
      </c>
      <c r="AB25" s="1131" t="str">
        <f>X25&amp;""</f>
        <v/>
      </c>
    </row>
    <row r="26" spans="1:31" s="754" customFormat="1" ht="14.1" customHeight="1" thickBot="1">
      <c r="A26" s="1315"/>
      <c r="B26" s="1318"/>
      <c r="C26" s="803"/>
      <c r="D26" s="804"/>
      <c r="E26" s="1236"/>
      <c r="F26" s="1237"/>
      <c r="G26" s="1237"/>
      <c r="H26" s="1237"/>
      <c r="I26" s="1237"/>
      <c r="J26" s="1237"/>
      <c r="K26" s="1240"/>
      <c r="L26" s="1241"/>
      <c r="M26" s="1243"/>
      <c r="N26" s="1245"/>
      <c r="O26" s="815"/>
      <c r="P26" s="815"/>
      <c r="Q26" s="815"/>
      <c r="R26" s="1247"/>
      <c r="S26" s="1251"/>
      <c r="T26" s="1252"/>
      <c r="U26" s="1252"/>
      <c r="V26" s="1252"/>
      <c r="W26" s="1253"/>
      <c r="X26" s="1176"/>
      <c r="Z26" s="1126"/>
      <c r="AA26" s="1128">
        <f>IF(COUNTIF('施工プロセスチェックリスト（一般監督員）'!BE87:BE104,$A$105),$A$105,$A$104)</f>
        <v>0</v>
      </c>
      <c r="AB26" s="1131"/>
    </row>
    <row r="27" spans="1:31" s="754" customFormat="1" ht="14.1" customHeight="1">
      <c r="A27" s="1315"/>
      <c r="B27" s="1318"/>
      <c r="C27" s="768"/>
      <c r="D27" s="769"/>
      <c r="E27" s="1159" t="s">
        <v>1895</v>
      </c>
      <c r="F27" s="1160"/>
      <c r="G27" s="1160"/>
      <c r="H27" s="1160"/>
      <c r="I27" s="1160"/>
      <c r="J27" s="1160"/>
      <c r="K27" s="1163" t="s">
        <v>1896</v>
      </c>
      <c r="L27" s="1164"/>
      <c r="M27" s="1258"/>
      <c r="N27" s="1226"/>
      <c r="O27" s="816" t="s">
        <v>1894</v>
      </c>
      <c r="P27" s="816" t="s">
        <v>1883</v>
      </c>
      <c r="Q27" s="816" t="s">
        <v>1807</v>
      </c>
      <c r="R27" s="1168"/>
      <c r="S27" s="1172" t="s">
        <v>1828</v>
      </c>
      <c r="T27" s="1173"/>
      <c r="U27" s="1173"/>
      <c r="V27" s="1173"/>
      <c r="W27" s="1174"/>
      <c r="X27" s="1232" t="str">
        <f>Z27</f>
        <v/>
      </c>
      <c r="Z27" s="1125" t="str">
        <f t="shared" ref="Z27" si="4">IF(M27="","",AA27)</f>
        <v/>
      </c>
      <c r="AA27" s="1127" t="str">
        <f t="shared" ref="AA27" si="5">IF(COUNTIF(N28:R28,$AB$4),$AB$4,$AB$5)</f>
        <v>×</v>
      </c>
      <c r="AB27" s="1131" t="str">
        <f>X27&amp;""</f>
        <v/>
      </c>
    </row>
    <row r="28" spans="1:31" s="754" customFormat="1" ht="14.1" customHeight="1" thickBot="1">
      <c r="A28" s="1315"/>
      <c r="B28" s="1318"/>
      <c r="C28" s="770"/>
      <c r="D28" s="771"/>
      <c r="E28" s="1254"/>
      <c r="F28" s="1255"/>
      <c r="G28" s="1255"/>
      <c r="H28" s="1255"/>
      <c r="I28" s="1255"/>
      <c r="J28" s="1255"/>
      <c r="K28" s="1256"/>
      <c r="L28" s="1257"/>
      <c r="M28" s="1259"/>
      <c r="N28" s="1227"/>
      <c r="O28" s="810"/>
      <c r="P28" s="810"/>
      <c r="Q28" s="810"/>
      <c r="R28" s="1228"/>
      <c r="S28" s="1229"/>
      <c r="T28" s="1230"/>
      <c r="U28" s="1230"/>
      <c r="V28" s="1230"/>
      <c r="W28" s="1231"/>
      <c r="X28" s="1233"/>
      <c r="Z28" s="1126"/>
      <c r="AA28" s="1128">
        <f>IF(COUNTIF('施工プロセスチェックリスト（一般監督員）'!BE89:BE106,$A$105),$A$105,$A$104)</f>
        <v>0</v>
      </c>
      <c r="AB28" s="1131"/>
    </row>
    <row r="29" spans="1:31" s="754" customFormat="1" ht="14.1" customHeight="1">
      <c r="A29" s="1315"/>
      <c r="B29" s="1318"/>
      <c r="C29" s="1153" t="s">
        <v>1897</v>
      </c>
      <c r="D29" s="1154"/>
      <c r="E29" s="1157" t="s">
        <v>1992</v>
      </c>
      <c r="F29" s="1158"/>
      <c r="G29" s="1158"/>
      <c r="H29" s="1158"/>
      <c r="I29" s="1158"/>
      <c r="J29" s="1158"/>
      <c r="K29" s="1161" t="s">
        <v>1896</v>
      </c>
      <c r="L29" s="1162"/>
      <c r="M29" s="1260"/>
      <c r="N29" s="1261"/>
      <c r="O29" s="809" t="s">
        <v>1898</v>
      </c>
      <c r="P29" s="809" t="s">
        <v>1899</v>
      </c>
      <c r="Q29" s="809" t="s">
        <v>1891</v>
      </c>
      <c r="R29" s="1167"/>
      <c r="S29" s="1169" t="s">
        <v>1828</v>
      </c>
      <c r="T29" s="1170"/>
      <c r="U29" s="1170"/>
      <c r="V29" s="1170"/>
      <c r="W29" s="1171"/>
      <c r="X29" s="1151" t="str">
        <f>Z29</f>
        <v/>
      </c>
      <c r="Z29" s="1125" t="str">
        <f t="shared" ref="Z29" si="6">IF(M29="","",AA29)</f>
        <v/>
      </c>
      <c r="AA29" s="1127" t="str">
        <f t="shared" ref="AA29" si="7">IF(COUNTIF(N30:R30,$AB$4),$AB$4,$AB$5)</f>
        <v>×</v>
      </c>
      <c r="AB29" s="1131" t="str">
        <f>X29&amp;""</f>
        <v/>
      </c>
    </row>
    <row r="30" spans="1:31" s="754" customFormat="1" ht="14.1" customHeight="1" thickBot="1">
      <c r="A30" s="1315"/>
      <c r="B30" s="1318"/>
      <c r="C30" s="1262"/>
      <c r="D30" s="1263"/>
      <c r="E30" s="1254"/>
      <c r="F30" s="1255"/>
      <c r="G30" s="1255"/>
      <c r="H30" s="1255"/>
      <c r="I30" s="1255"/>
      <c r="J30" s="1255"/>
      <c r="K30" s="1256"/>
      <c r="L30" s="1257"/>
      <c r="M30" s="1259"/>
      <c r="N30" s="1227"/>
      <c r="O30" s="810"/>
      <c r="P30" s="810"/>
      <c r="Q30" s="810"/>
      <c r="R30" s="1228"/>
      <c r="S30" s="1229"/>
      <c r="T30" s="1230"/>
      <c r="U30" s="1230"/>
      <c r="V30" s="1230"/>
      <c r="W30" s="1231"/>
      <c r="X30" s="1152"/>
      <c r="Z30" s="1126"/>
      <c r="AA30" s="1128">
        <f>IF(COUNTIF('施工プロセスチェックリスト（一般監督員）'!BE91:BE108,$A$105),$A$105,$A$104)</f>
        <v>0</v>
      </c>
      <c r="AB30" s="1131"/>
    </row>
    <row r="31" spans="1:31" s="754" customFormat="1" ht="14.1" customHeight="1">
      <c r="A31" s="1315"/>
      <c r="B31" s="1318"/>
      <c r="C31" s="1153" t="s">
        <v>1900</v>
      </c>
      <c r="D31" s="1154"/>
      <c r="E31" s="1157" t="s">
        <v>1829</v>
      </c>
      <c r="F31" s="1158"/>
      <c r="G31" s="1158"/>
      <c r="H31" s="1158"/>
      <c r="I31" s="1158"/>
      <c r="J31" s="1158"/>
      <c r="K31" s="1161" t="s">
        <v>1901</v>
      </c>
      <c r="L31" s="1162"/>
      <c r="M31" s="1260"/>
      <c r="N31" s="1261"/>
      <c r="O31" s="809" t="s">
        <v>1807</v>
      </c>
      <c r="P31" s="809" t="s">
        <v>1899</v>
      </c>
      <c r="Q31" s="809" t="s">
        <v>1807</v>
      </c>
      <c r="R31" s="1167"/>
      <c r="S31" s="1169" t="s">
        <v>1828</v>
      </c>
      <c r="T31" s="1170"/>
      <c r="U31" s="1170"/>
      <c r="V31" s="1170"/>
      <c r="W31" s="1171"/>
      <c r="X31" s="1151" t="str">
        <f>Z31</f>
        <v/>
      </c>
      <c r="Z31" s="1125" t="str">
        <f t="shared" ref="Z31" si="8">IF(M31="","",AA31)</f>
        <v/>
      </c>
      <c r="AA31" s="1127" t="str">
        <f t="shared" ref="AA31" si="9">IF(COUNTIF(N32:R32,$AB$4),$AB$4,$AB$5)</f>
        <v>×</v>
      </c>
      <c r="AB31" s="1131" t="str">
        <f>X31&amp;""</f>
        <v/>
      </c>
    </row>
    <row r="32" spans="1:31" s="754" customFormat="1" ht="14.1" customHeight="1" thickBot="1">
      <c r="A32" s="1315"/>
      <c r="B32" s="1318"/>
      <c r="C32" s="1262"/>
      <c r="D32" s="1263"/>
      <c r="E32" s="1254"/>
      <c r="F32" s="1255"/>
      <c r="G32" s="1255"/>
      <c r="H32" s="1255"/>
      <c r="I32" s="1255"/>
      <c r="J32" s="1255"/>
      <c r="K32" s="1256"/>
      <c r="L32" s="1257"/>
      <c r="M32" s="1259"/>
      <c r="N32" s="1227"/>
      <c r="O32" s="810"/>
      <c r="P32" s="810"/>
      <c r="Q32" s="810"/>
      <c r="R32" s="1228"/>
      <c r="S32" s="1229"/>
      <c r="T32" s="1230"/>
      <c r="U32" s="1230"/>
      <c r="V32" s="1230"/>
      <c r="W32" s="1231"/>
      <c r="X32" s="1152"/>
      <c r="Z32" s="1126"/>
      <c r="AA32" s="1128">
        <f>IF(COUNTIF('施工プロセスチェックリスト（一般監督員）'!BE93:BE110,$A$105),$A$105,$A$104)</f>
        <v>0</v>
      </c>
      <c r="AB32" s="1131"/>
    </row>
    <row r="33" spans="1:28" s="754" customFormat="1" ht="14.1" customHeight="1">
      <c r="A33" s="1315"/>
      <c r="B33" s="1318"/>
      <c r="C33" s="1153" t="s">
        <v>1830</v>
      </c>
      <c r="D33" s="1154"/>
      <c r="E33" s="1157" t="s">
        <v>1902</v>
      </c>
      <c r="F33" s="1158"/>
      <c r="G33" s="1158"/>
      <c r="H33" s="1158"/>
      <c r="I33" s="1158"/>
      <c r="J33" s="1158"/>
      <c r="K33" s="1161" t="s">
        <v>1831</v>
      </c>
      <c r="L33" s="1162"/>
      <c r="M33" s="1260"/>
      <c r="N33" s="1261"/>
      <c r="O33" s="809" t="s">
        <v>1894</v>
      </c>
      <c r="P33" s="809" t="s">
        <v>1899</v>
      </c>
      <c r="Q33" s="809" t="s">
        <v>1903</v>
      </c>
      <c r="R33" s="1167"/>
      <c r="S33" s="1169"/>
      <c r="T33" s="1170"/>
      <c r="U33" s="1170"/>
      <c r="V33" s="1170"/>
      <c r="W33" s="1171"/>
      <c r="X33" s="1151" t="str">
        <f>Z33</f>
        <v/>
      </c>
      <c r="Z33" s="1125" t="str">
        <f t="shared" ref="Z33" si="10">IF(M33="","",AA33)</f>
        <v/>
      </c>
      <c r="AA33" s="1127" t="str">
        <f t="shared" ref="AA33" si="11">IF(COUNTIF(N34:R34,$AB$4),$AB$4,$AB$5)</f>
        <v>×</v>
      </c>
      <c r="AB33" s="1131" t="str">
        <f>X33&amp;""</f>
        <v/>
      </c>
    </row>
    <row r="34" spans="1:28" s="754" customFormat="1" ht="14.1" customHeight="1" thickBot="1">
      <c r="A34" s="1315"/>
      <c r="B34" s="1318"/>
      <c r="C34" s="1155"/>
      <c r="D34" s="1156"/>
      <c r="E34" s="1159"/>
      <c r="F34" s="1160"/>
      <c r="G34" s="1160"/>
      <c r="H34" s="1160"/>
      <c r="I34" s="1160"/>
      <c r="J34" s="1160"/>
      <c r="K34" s="1163"/>
      <c r="L34" s="1164"/>
      <c r="M34" s="1258"/>
      <c r="N34" s="1226"/>
      <c r="O34" s="813"/>
      <c r="P34" s="813"/>
      <c r="Q34" s="813"/>
      <c r="R34" s="1168"/>
      <c r="S34" s="1172"/>
      <c r="T34" s="1173"/>
      <c r="U34" s="1173"/>
      <c r="V34" s="1173"/>
      <c r="W34" s="1174"/>
      <c r="X34" s="1264"/>
      <c r="Z34" s="1126"/>
      <c r="AA34" s="1128">
        <f>IF(COUNTIF('施工プロセスチェックリスト（一般監督員）'!BE95:BE112,$A$105),$A$105,$A$104)</f>
        <v>0</v>
      </c>
      <c r="AB34" s="1131"/>
    </row>
    <row r="35" spans="1:28" s="754" customFormat="1" ht="14.1" customHeight="1">
      <c r="A35" s="1315"/>
      <c r="B35" s="1318"/>
      <c r="C35" s="1155"/>
      <c r="D35" s="1156"/>
      <c r="E35" s="1234" t="s">
        <v>1854</v>
      </c>
      <c r="F35" s="1235"/>
      <c r="G35" s="1235"/>
      <c r="H35" s="1235"/>
      <c r="I35" s="1235"/>
      <c r="J35" s="1235"/>
      <c r="K35" s="1238" t="s">
        <v>1904</v>
      </c>
      <c r="L35" s="1239"/>
      <c r="M35" s="1242"/>
      <c r="N35" s="1244"/>
      <c r="O35" s="814" t="s">
        <v>1899</v>
      </c>
      <c r="P35" s="814" t="s">
        <v>1899</v>
      </c>
      <c r="Q35" s="814" t="s">
        <v>1899</v>
      </c>
      <c r="R35" s="1246"/>
      <c r="S35" s="1248"/>
      <c r="T35" s="1249"/>
      <c r="U35" s="1249"/>
      <c r="V35" s="1249"/>
      <c r="W35" s="1250"/>
      <c r="X35" s="1265" t="str">
        <f>Z35</f>
        <v/>
      </c>
      <c r="Z35" s="1125" t="str">
        <f t="shared" ref="Z35" si="12">IF(M35="","",AA35)</f>
        <v/>
      </c>
      <c r="AA35" s="1127" t="str">
        <f t="shared" ref="AA35" si="13">IF(COUNTIF(N36:R36,$AB$4),$AB$4,$AB$5)</f>
        <v>×</v>
      </c>
      <c r="AB35" s="1131" t="str">
        <f>X35&amp;""</f>
        <v/>
      </c>
    </row>
    <row r="36" spans="1:28" s="754" customFormat="1" ht="14.1" customHeight="1" thickBot="1">
      <c r="A36" s="1315"/>
      <c r="B36" s="1318"/>
      <c r="C36" s="1155"/>
      <c r="D36" s="1156"/>
      <c r="E36" s="1236"/>
      <c r="F36" s="1237"/>
      <c r="G36" s="1237"/>
      <c r="H36" s="1237"/>
      <c r="I36" s="1237"/>
      <c r="J36" s="1237"/>
      <c r="K36" s="1240"/>
      <c r="L36" s="1241"/>
      <c r="M36" s="1243"/>
      <c r="N36" s="1245"/>
      <c r="O36" s="815"/>
      <c r="P36" s="815"/>
      <c r="Q36" s="815"/>
      <c r="R36" s="1247"/>
      <c r="S36" s="1251"/>
      <c r="T36" s="1252"/>
      <c r="U36" s="1252"/>
      <c r="V36" s="1252"/>
      <c r="W36" s="1253"/>
      <c r="X36" s="1264"/>
      <c r="Z36" s="1126"/>
      <c r="AA36" s="1128">
        <f>IF(COUNTIF('施工プロセスチェックリスト（一般監督員）'!BE97:BE114,$A$105),$A$105,$A$104)</f>
        <v>0</v>
      </c>
      <c r="AB36" s="1131"/>
    </row>
    <row r="37" spans="1:28" s="754" customFormat="1" ht="14.1" customHeight="1">
      <c r="A37" s="1315"/>
      <c r="B37" s="1318"/>
      <c r="C37" s="768"/>
      <c r="D37" s="769"/>
      <c r="E37" s="1159" t="s">
        <v>1855</v>
      </c>
      <c r="F37" s="1160"/>
      <c r="G37" s="1160"/>
      <c r="H37" s="1160"/>
      <c r="I37" s="1160"/>
      <c r="J37" s="1160"/>
      <c r="K37" s="1163" t="s">
        <v>1905</v>
      </c>
      <c r="L37" s="1164"/>
      <c r="M37" s="1258"/>
      <c r="N37" s="1226"/>
      <c r="O37" s="816" t="s">
        <v>1899</v>
      </c>
      <c r="P37" s="816" t="s">
        <v>1894</v>
      </c>
      <c r="Q37" s="816" t="s">
        <v>1899</v>
      </c>
      <c r="R37" s="1168"/>
      <c r="S37" s="1172"/>
      <c r="T37" s="1173"/>
      <c r="U37" s="1173"/>
      <c r="V37" s="1173"/>
      <c r="W37" s="1174"/>
      <c r="X37" s="1265" t="str">
        <f t="shared" ref="X37" si="14">Z37</f>
        <v/>
      </c>
      <c r="Z37" s="1125" t="str">
        <f t="shared" ref="Z37" si="15">IF(M37="","",AA37)</f>
        <v/>
      </c>
      <c r="AA37" s="1127" t="str">
        <f t="shared" ref="AA37" si="16">IF(COUNTIF(N38:R38,$AB$4),$AB$4,$AB$5)</f>
        <v>×</v>
      </c>
      <c r="AB37" s="1131" t="str">
        <f>X37&amp;""</f>
        <v/>
      </c>
    </row>
    <row r="38" spans="1:28" s="754" customFormat="1" ht="14.1" customHeight="1" thickBot="1">
      <c r="A38" s="1315"/>
      <c r="B38" s="1318"/>
      <c r="C38" s="768"/>
      <c r="D38" s="769"/>
      <c r="E38" s="1159"/>
      <c r="F38" s="1160"/>
      <c r="G38" s="1160"/>
      <c r="H38" s="1160"/>
      <c r="I38" s="1160"/>
      <c r="J38" s="1160"/>
      <c r="K38" s="1163"/>
      <c r="L38" s="1164"/>
      <c r="M38" s="1258"/>
      <c r="N38" s="1226"/>
      <c r="O38" s="813"/>
      <c r="P38" s="813"/>
      <c r="Q38" s="813"/>
      <c r="R38" s="1168"/>
      <c r="S38" s="1172"/>
      <c r="T38" s="1173"/>
      <c r="U38" s="1173"/>
      <c r="V38" s="1173"/>
      <c r="W38" s="1174"/>
      <c r="X38" s="1264"/>
      <c r="Z38" s="1126"/>
      <c r="AA38" s="1128">
        <f>IF(COUNTIF('施工プロセスチェックリスト（一般監督員）'!BE99:BE116,$A$105),$A$105,$A$104)</f>
        <v>0</v>
      </c>
      <c r="AB38" s="1131"/>
    </row>
    <row r="39" spans="1:28" s="754" customFormat="1" ht="14.1" customHeight="1">
      <c r="A39" s="1315"/>
      <c r="B39" s="1318"/>
      <c r="C39" s="768"/>
      <c r="D39" s="769"/>
      <c r="E39" s="1234" t="s">
        <v>1906</v>
      </c>
      <c r="F39" s="1235"/>
      <c r="G39" s="1235"/>
      <c r="H39" s="1235"/>
      <c r="I39" s="1235"/>
      <c r="J39" s="1235"/>
      <c r="K39" s="1238" t="s">
        <v>1907</v>
      </c>
      <c r="L39" s="1239"/>
      <c r="M39" s="1242"/>
      <c r="N39" s="1244"/>
      <c r="O39" s="814" t="s">
        <v>1899</v>
      </c>
      <c r="P39" s="814" t="s">
        <v>1807</v>
      </c>
      <c r="Q39" s="814" t="s">
        <v>1899</v>
      </c>
      <c r="R39" s="1246"/>
      <c r="S39" s="1248" t="s">
        <v>1828</v>
      </c>
      <c r="T39" s="1249"/>
      <c r="U39" s="1249"/>
      <c r="V39" s="1249"/>
      <c r="W39" s="1250"/>
      <c r="X39" s="1265" t="str">
        <f t="shared" ref="X39" si="17">Z39</f>
        <v/>
      </c>
      <c r="Z39" s="1125" t="str">
        <f t="shared" ref="Z39" si="18">IF(M39="","",AA39)</f>
        <v/>
      </c>
      <c r="AA39" s="1127" t="str">
        <f t="shared" ref="AA39" si="19">IF(COUNTIF(N40:R40,$AB$4),$AB$4,$AB$5)</f>
        <v>×</v>
      </c>
      <c r="AB39" s="1131" t="str">
        <f>X39&amp;""</f>
        <v/>
      </c>
    </row>
    <row r="40" spans="1:28" s="754" customFormat="1" ht="14.1" customHeight="1" thickBot="1">
      <c r="A40" s="1315"/>
      <c r="B40" s="1318"/>
      <c r="C40" s="768"/>
      <c r="D40" s="769"/>
      <c r="E40" s="1236"/>
      <c r="F40" s="1237"/>
      <c r="G40" s="1237"/>
      <c r="H40" s="1237"/>
      <c r="I40" s="1237"/>
      <c r="J40" s="1237"/>
      <c r="K40" s="1240"/>
      <c r="L40" s="1241"/>
      <c r="M40" s="1243"/>
      <c r="N40" s="1245"/>
      <c r="O40" s="815"/>
      <c r="P40" s="815"/>
      <c r="Q40" s="815"/>
      <c r="R40" s="1247"/>
      <c r="S40" s="1251"/>
      <c r="T40" s="1252"/>
      <c r="U40" s="1252"/>
      <c r="V40" s="1252"/>
      <c r="W40" s="1253"/>
      <c r="X40" s="1264"/>
      <c r="Z40" s="1126"/>
      <c r="AA40" s="1128">
        <f>IF(COUNTIF('施工プロセスチェックリスト（一般監督員）'!BE101:BE118,$A$105),$A$105,$A$104)</f>
        <v>0</v>
      </c>
      <c r="AB40" s="1131"/>
    </row>
    <row r="41" spans="1:28" s="754" customFormat="1" ht="14.1" customHeight="1">
      <c r="A41" s="1315"/>
      <c r="B41" s="1318"/>
      <c r="C41" s="768"/>
      <c r="D41" s="769"/>
      <c r="E41" s="1266" t="s">
        <v>1908</v>
      </c>
      <c r="F41" s="1267"/>
      <c r="G41" s="1267"/>
      <c r="H41" s="1267"/>
      <c r="I41" s="1267"/>
      <c r="J41" s="1267"/>
      <c r="K41" s="1268" t="s">
        <v>1832</v>
      </c>
      <c r="L41" s="1269"/>
      <c r="M41" s="1270"/>
      <c r="N41" s="1271"/>
      <c r="O41" s="814" t="s">
        <v>1903</v>
      </c>
      <c r="P41" s="814" t="s">
        <v>1903</v>
      </c>
      <c r="Q41" s="814" t="s">
        <v>1894</v>
      </c>
      <c r="R41" s="1272"/>
      <c r="S41" s="1248" t="s">
        <v>1828</v>
      </c>
      <c r="T41" s="1249"/>
      <c r="U41" s="1249"/>
      <c r="V41" s="1249"/>
      <c r="W41" s="1250"/>
      <c r="X41" s="1265" t="str">
        <f t="shared" ref="X41" si="20">Z41</f>
        <v/>
      </c>
      <c r="Z41" s="1125" t="str">
        <f t="shared" ref="Z41" si="21">IF(M41="","",AA41)</f>
        <v/>
      </c>
      <c r="AA41" s="1127" t="str">
        <f t="shared" ref="AA41" si="22">IF(COUNTIF(N42:R42,$AB$4),$AB$4,$AB$5)</f>
        <v>×</v>
      </c>
      <c r="AB41" s="1131" t="str">
        <f>X41&amp;""</f>
        <v/>
      </c>
    </row>
    <row r="42" spans="1:28" s="754" customFormat="1" ht="14.1" customHeight="1" thickBot="1">
      <c r="A42" s="1315"/>
      <c r="B42" s="1318"/>
      <c r="C42" s="768"/>
      <c r="D42" s="769"/>
      <c r="E42" s="1266"/>
      <c r="F42" s="1267"/>
      <c r="G42" s="1267"/>
      <c r="H42" s="1267"/>
      <c r="I42" s="1267"/>
      <c r="J42" s="1267"/>
      <c r="K42" s="1268"/>
      <c r="L42" s="1269"/>
      <c r="M42" s="1270"/>
      <c r="N42" s="1271"/>
      <c r="O42" s="815"/>
      <c r="P42" s="815"/>
      <c r="Q42" s="815"/>
      <c r="R42" s="1272"/>
      <c r="S42" s="1251"/>
      <c r="T42" s="1252"/>
      <c r="U42" s="1252"/>
      <c r="V42" s="1252"/>
      <c r="W42" s="1253"/>
      <c r="X42" s="1264"/>
      <c r="Z42" s="1126"/>
      <c r="AA42" s="1128">
        <f>IF(COUNTIF('施工プロセスチェックリスト（一般監督員）'!BE103:BE120,$A$105),$A$105,$A$104)</f>
        <v>0</v>
      </c>
      <c r="AB42" s="1131"/>
    </row>
    <row r="43" spans="1:28" s="754" customFormat="1" ht="14.1" customHeight="1">
      <c r="A43" s="1315"/>
      <c r="B43" s="1318"/>
      <c r="C43" s="768"/>
      <c r="D43" s="769"/>
      <c r="E43" s="1234" t="s">
        <v>1909</v>
      </c>
      <c r="F43" s="1235"/>
      <c r="G43" s="1235"/>
      <c r="H43" s="1235"/>
      <c r="I43" s="1235"/>
      <c r="J43" s="1235"/>
      <c r="K43" s="1238" t="s">
        <v>1832</v>
      </c>
      <c r="L43" s="1239"/>
      <c r="M43" s="1258"/>
      <c r="N43" s="1226"/>
      <c r="O43" s="816" t="s">
        <v>1894</v>
      </c>
      <c r="P43" s="816" t="s">
        <v>1894</v>
      </c>
      <c r="Q43" s="816" t="s">
        <v>1910</v>
      </c>
      <c r="R43" s="1168"/>
      <c r="S43" s="1248" t="s">
        <v>1828</v>
      </c>
      <c r="T43" s="1249"/>
      <c r="U43" s="1249"/>
      <c r="V43" s="1249"/>
      <c r="W43" s="1250"/>
      <c r="X43" s="1265" t="str">
        <f t="shared" ref="X43" si="23">Z43</f>
        <v/>
      </c>
      <c r="Z43" s="1125" t="str">
        <f t="shared" ref="Z43" si="24">IF(M43="","",AA43)</f>
        <v/>
      </c>
      <c r="AA43" s="1127" t="str">
        <f t="shared" ref="AA43" si="25">IF(COUNTIF(N44:R44,$AB$4),$AB$4,$AB$5)</f>
        <v>×</v>
      </c>
      <c r="AB43" s="1131" t="str">
        <f>X43&amp;""</f>
        <v/>
      </c>
    </row>
    <row r="44" spans="1:28" s="754" customFormat="1" ht="14.1" customHeight="1" thickBot="1">
      <c r="A44" s="1315"/>
      <c r="B44" s="1318"/>
      <c r="C44" s="768"/>
      <c r="D44" s="769"/>
      <c r="E44" s="1236"/>
      <c r="F44" s="1237"/>
      <c r="G44" s="1237"/>
      <c r="H44" s="1237"/>
      <c r="I44" s="1237"/>
      <c r="J44" s="1237"/>
      <c r="K44" s="1240"/>
      <c r="L44" s="1241"/>
      <c r="M44" s="1258"/>
      <c r="N44" s="1226"/>
      <c r="O44" s="813"/>
      <c r="P44" s="813"/>
      <c r="Q44" s="813"/>
      <c r="R44" s="1168"/>
      <c r="S44" s="1251"/>
      <c r="T44" s="1252"/>
      <c r="U44" s="1252"/>
      <c r="V44" s="1252"/>
      <c r="W44" s="1253"/>
      <c r="X44" s="1264"/>
      <c r="Z44" s="1126"/>
      <c r="AA44" s="1128">
        <f>IF(COUNTIF('施工プロセスチェックリスト（一般監督員）'!BE105:BE122,$A$105),$A$105,$A$104)</f>
        <v>0</v>
      </c>
      <c r="AB44" s="1131"/>
    </row>
    <row r="45" spans="1:28" s="754" customFormat="1" ht="14.1" customHeight="1">
      <c r="A45" s="1315"/>
      <c r="B45" s="1318"/>
      <c r="C45" s="768"/>
      <c r="D45" s="769"/>
      <c r="E45" s="1234" t="s">
        <v>1911</v>
      </c>
      <c r="F45" s="1235"/>
      <c r="G45" s="1235"/>
      <c r="H45" s="1235"/>
      <c r="I45" s="1235"/>
      <c r="J45" s="1235"/>
      <c r="K45" s="1238" t="s">
        <v>1832</v>
      </c>
      <c r="L45" s="1239"/>
      <c r="M45" s="1242"/>
      <c r="N45" s="1304"/>
      <c r="O45" s="814" t="s">
        <v>1891</v>
      </c>
      <c r="P45" s="814" t="s">
        <v>1899</v>
      </c>
      <c r="Q45" s="814" t="s">
        <v>1883</v>
      </c>
      <c r="R45" s="1306"/>
      <c r="S45" s="1248" t="s">
        <v>1828</v>
      </c>
      <c r="T45" s="1249"/>
      <c r="U45" s="1249"/>
      <c r="V45" s="1249"/>
      <c r="W45" s="1250"/>
      <c r="X45" s="1265" t="str">
        <f>Z45</f>
        <v/>
      </c>
      <c r="Z45" s="1125" t="str">
        <f t="shared" ref="Z45" si="26">IF(M45="","",AA45)</f>
        <v/>
      </c>
      <c r="AA45" s="1127" t="str">
        <f t="shared" ref="AA45" si="27">IF(COUNTIF(N46:R46,$AB$4),$AB$4,$AB$5)</f>
        <v>×</v>
      </c>
      <c r="AB45" s="1131" t="str">
        <f>X45&amp;""</f>
        <v/>
      </c>
    </row>
    <row r="46" spans="1:28" s="754" customFormat="1" ht="14.1" customHeight="1" thickBot="1">
      <c r="A46" s="1316"/>
      <c r="B46" s="1319"/>
      <c r="C46" s="777"/>
      <c r="D46" s="775"/>
      <c r="E46" s="1299"/>
      <c r="F46" s="1300"/>
      <c r="G46" s="1300"/>
      <c r="H46" s="1300"/>
      <c r="I46" s="1300"/>
      <c r="J46" s="1300"/>
      <c r="K46" s="1301"/>
      <c r="L46" s="1302"/>
      <c r="M46" s="1303"/>
      <c r="N46" s="1305"/>
      <c r="O46" s="817"/>
      <c r="P46" s="817"/>
      <c r="Q46" s="817"/>
      <c r="R46" s="1307"/>
      <c r="S46" s="1308"/>
      <c r="T46" s="1309"/>
      <c r="U46" s="1309"/>
      <c r="V46" s="1309"/>
      <c r="W46" s="1310"/>
      <c r="X46" s="1273"/>
      <c r="Z46" s="1126"/>
      <c r="AA46" s="1128">
        <f>IF(COUNTIF('施工プロセスチェックリスト（一般監督員）'!BE107:BE124,$A$105),$A$105,$A$104)</f>
        <v>0</v>
      </c>
      <c r="AB46" s="1131"/>
    </row>
    <row r="47" spans="1:28" s="754" customFormat="1" ht="15" customHeight="1" thickBot="1">
      <c r="A47" s="778"/>
      <c r="B47" s="778"/>
      <c r="C47" s="774"/>
      <c r="D47" s="774"/>
      <c r="E47" s="780"/>
      <c r="F47" s="780"/>
      <c r="G47" s="780"/>
      <c r="H47" s="780"/>
      <c r="I47" s="780"/>
      <c r="J47" s="780"/>
      <c r="K47" s="780"/>
      <c r="L47" s="780"/>
      <c r="M47" s="789"/>
      <c r="N47" s="790"/>
      <c r="O47" s="790"/>
      <c r="P47" s="790"/>
      <c r="Q47" s="790"/>
      <c r="R47" s="790"/>
      <c r="S47" s="791"/>
      <c r="T47" s="791"/>
      <c r="U47" s="791"/>
      <c r="V47" s="791"/>
      <c r="W47" s="791"/>
      <c r="X47" s="792" t="s">
        <v>1912</v>
      </c>
    </row>
    <row r="48" spans="1:28" s="754" customFormat="1" ht="18" customHeight="1">
      <c r="A48" s="1274" t="s">
        <v>136</v>
      </c>
      <c r="B48" s="1277" t="s">
        <v>1812</v>
      </c>
      <c r="C48" s="1206" t="s">
        <v>1813</v>
      </c>
      <c r="D48" s="1207"/>
      <c r="E48" s="1206" t="s">
        <v>1814</v>
      </c>
      <c r="F48" s="1212"/>
      <c r="G48" s="1212"/>
      <c r="H48" s="1212"/>
      <c r="I48" s="1212"/>
      <c r="J48" s="1212"/>
      <c r="K48" s="1215" t="s">
        <v>1815</v>
      </c>
      <c r="L48" s="1207"/>
      <c r="M48" s="1280"/>
      <c r="N48" s="1283" t="s">
        <v>1817</v>
      </c>
      <c r="O48" s="1284"/>
      <c r="P48" s="1284"/>
      <c r="Q48" s="1284"/>
      <c r="R48" s="1285"/>
      <c r="S48" s="1280" t="s">
        <v>1818</v>
      </c>
      <c r="T48" s="1289"/>
      <c r="U48" s="1289"/>
      <c r="V48" s="1284"/>
      <c r="W48" s="1285"/>
      <c r="X48" s="1296" t="s">
        <v>1819</v>
      </c>
    </row>
    <row r="49" spans="1:31" s="754" customFormat="1" ht="18" customHeight="1">
      <c r="A49" s="1275"/>
      <c r="B49" s="1278"/>
      <c r="C49" s="1208"/>
      <c r="D49" s="1209"/>
      <c r="E49" s="1208"/>
      <c r="F49" s="1213"/>
      <c r="G49" s="1213"/>
      <c r="H49" s="1213"/>
      <c r="I49" s="1213"/>
      <c r="J49" s="1213"/>
      <c r="K49" s="1216"/>
      <c r="L49" s="1209"/>
      <c r="M49" s="1281"/>
      <c r="N49" s="1286"/>
      <c r="O49" s="1287"/>
      <c r="P49" s="1287"/>
      <c r="Q49" s="1287"/>
      <c r="R49" s="1288"/>
      <c r="S49" s="1290"/>
      <c r="T49" s="1291"/>
      <c r="U49" s="1291"/>
      <c r="V49" s="1291"/>
      <c r="W49" s="1292"/>
      <c r="X49" s="1297"/>
    </row>
    <row r="50" spans="1:31" s="754" customFormat="1" ht="18" customHeight="1" thickBot="1">
      <c r="A50" s="1276"/>
      <c r="B50" s="1279"/>
      <c r="C50" s="1210"/>
      <c r="D50" s="1211"/>
      <c r="E50" s="1210"/>
      <c r="F50" s="1214"/>
      <c r="G50" s="1214"/>
      <c r="H50" s="1214"/>
      <c r="I50" s="1214"/>
      <c r="J50" s="1214"/>
      <c r="K50" s="1217"/>
      <c r="L50" s="1211"/>
      <c r="M50" s="1282"/>
      <c r="N50" s="793" t="s">
        <v>1820</v>
      </c>
      <c r="O50" s="1311" t="s">
        <v>1821</v>
      </c>
      <c r="P50" s="1312"/>
      <c r="Q50" s="1313"/>
      <c r="R50" s="794" t="s">
        <v>1822</v>
      </c>
      <c r="S50" s="1293"/>
      <c r="T50" s="1294"/>
      <c r="U50" s="1294"/>
      <c r="V50" s="1294"/>
      <c r="W50" s="1295"/>
      <c r="X50" s="1298"/>
      <c r="Z50" s="845" t="s">
        <v>1819</v>
      </c>
      <c r="AA50" s="846"/>
      <c r="AB50" s="846"/>
      <c r="AC50" s="846"/>
      <c r="AD50" s="846" t="s">
        <v>2078</v>
      </c>
    </row>
    <row r="51" spans="1:31" s="754" customFormat="1" ht="14.1" customHeight="1">
      <c r="A51" s="1320" t="s">
        <v>1823</v>
      </c>
      <c r="B51" s="1322" t="s">
        <v>1833</v>
      </c>
      <c r="C51" s="1153" t="s">
        <v>1913</v>
      </c>
      <c r="D51" s="1154"/>
      <c r="E51" s="1157" t="s">
        <v>1914</v>
      </c>
      <c r="F51" s="1158"/>
      <c r="G51" s="1158"/>
      <c r="H51" s="1158"/>
      <c r="I51" s="1158"/>
      <c r="J51" s="1162"/>
      <c r="K51" s="1157" t="s">
        <v>1832</v>
      </c>
      <c r="L51" s="1162"/>
      <c r="M51" s="1260"/>
      <c r="N51" s="1261"/>
      <c r="O51" s="809" t="s">
        <v>1890</v>
      </c>
      <c r="P51" s="809" t="s">
        <v>1894</v>
      </c>
      <c r="Q51" s="809" t="s">
        <v>1889</v>
      </c>
      <c r="R51" s="1167"/>
      <c r="S51" s="1169" t="s">
        <v>1827</v>
      </c>
      <c r="T51" s="1170"/>
      <c r="U51" s="1170"/>
      <c r="V51" s="1170"/>
      <c r="W51" s="1171"/>
      <c r="X51" s="1175" t="str">
        <f>Z51</f>
        <v/>
      </c>
      <c r="Z51" s="1125" t="str">
        <f>IF(M51="","",AA51)</f>
        <v/>
      </c>
      <c r="AA51" s="1127" t="str">
        <f>IF(COUNTIF(N52:R52,$AB$4),$AB$4,$AB$5)</f>
        <v>×</v>
      </c>
      <c r="AB51" s="1131" t="str">
        <f>X51&amp;""</f>
        <v/>
      </c>
      <c r="AC51" s="1145" t="str">
        <f>IF(COUNTIF(AB51:AB66,$AB$5),$AB$5,$AB$4)</f>
        <v>○</v>
      </c>
      <c r="AD51" s="1134" t="str">
        <f>IF(AE51=16,"",AC51)</f>
        <v/>
      </c>
      <c r="AE51" s="1124">
        <f>COUNTBLANK(Z51:Z66)</f>
        <v>16</v>
      </c>
    </row>
    <row r="52" spans="1:31" s="754" customFormat="1" ht="14.1" customHeight="1" thickBot="1">
      <c r="A52" s="1320"/>
      <c r="B52" s="1322"/>
      <c r="C52" s="1155"/>
      <c r="D52" s="1156"/>
      <c r="E52" s="1159"/>
      <c r="F52" s="1160"/>
      <c r="G52" s="1160"/>
      <c r="H52" s="1160"/>
      <c r="I52" s="1160"/>
      <c r="J52" s="1164"/>
      <c r="K52" s="1159"/>
      <c r="L52" s="1164"/>
      <c r="M52" s="1258"/>
      <c r="N52" s="1226"/>
      <c r="O52" s="813"/>
      <c r="P52" s="813"/>
      <c r="Q52" s="813"/>
      <c r="R52" s="1168"/>
      <c r="S52" s="1172"/>
      <c r="T52" s="1173"/>
      <c r="U52" s="1173"/>
      <c r="V52" s="1173"/>
      <c r="W52" s="1174"/>
      <c r="X52" s="1176"/>
      <c r="Z52" s="1126"/>
      <c r="AA52" s="1128">
        <f>IF(COUNTIF('施工プロセスチェックリスト（一般監督員）'!BE113:BE130,$A$105),$A$105,$A$104)</f>
        <v>0</v>
      </c>
      <c r="AB52" s="1131"/>
      <c r="AC52" s="1146">
        <f>IF(COUNTIF('施工プロセスチェックリスト（一般監督員）'!BA113:BA130,$A$105),$A$105,$A$104)</f>
        <v>0</v>
      </c>
      <c r="AD52" s="1135"/>
      <c r="AE52" s="1124"/>
    </row>
    <row r="53" spans="1:31" s="754" customFormat="1" ht="14.1" customHeight="1">
      <c r="A53" s="1320"/>
      <c r="B53" s="1322"/>
      <c r="C53" s="768"/>
      <c r="D53" s="769"/>
      <c r="E53" s="1266" t="s">
        <v>1856</v>
      </c>
      <c r="F53" s="1267"/>
      <c r="G53" s="1267"/>
      <c r="H53" s="1267"/>
      <c r="I53" s="1267"/>
      <c r="J53" s="1269"/>
      <c r="K53" s="1266" t="s">
        <v>1832</v>
      </c>
      <c r="L53" s="1269"/>
      <c r="M53" s="1270"/>
      <c r="N53" s="1271"/>
      <c r="O53" s="814" t="s">
        <v>1898</v>
      </c>
      <c r="P53" s="814" t="s">
        <v>1899</v>
      </c>
      <c r="Q53" s="814" t="s">
        <v>1899</v>
      </c>
      <c r="R53" s="1272"/>
      <c r="S53" s="1331"/>
      <c r="T53" s="1332"/>
      <c r="U53" s="1332"/>
      <c r="V53" s="1332"/>
      <c r="W53" s="1333"/>
      <c r="X53" s="1177" t="str">
        <f>Z53</f>
        <v/>
      </c>
      <c r="Z53" s="1125" t="str">
        <f>IF(M53="","",AA53)</f>
        <v/>
      </c>
      <c r="AA53" s="1127" t="str">
        <f>IF(COUNTIF(N54:R54,$AB$4),$AB$4,$AB$5)</f>
        <v>×</v>
      </c>
      <c r="AB53" s="1131" t="str">
        <f>X53&amp;""</f>
        <v/>
      </c>
    </row>
    <row r="54" spans="1:31" s="754" customFormat="1" ht="14.1" customHeight="1" thickBot="1">
      <c r="A54" s="1320"/>
      <c r="B54" s="1322"/>
      <c r="C54" s="768"/>
      <c r="D54" s="769"/>
      <c r="E54" s="1266"/>
      <c r="F54" s="1267"/>
      <c r="G54" s="1267"/>
      <c r="H54" s="1267"/>
      <c r="I54" s="1267"/>
      <c r="J54" s="1269"/>
      <c r="K54" s="1326"/>
      <c r="L54" s="1327"/>
      <c r="M54" s="1328"/>
      <c r="N54" s="1329"/>
      <c r="O54" s="810"/>
      <c r="P54" s="810"/>
      <c r="Q54" s="810"/>
      <c r="R54" s="1330"/>
      <c r="S54" s="1334"/>
      <c r="T54" s="1335"/>
      <c r="U54" s="1335"/>
      <c r="V54" s="1335"/>
      <c r="W54" s="1336"/>
      <c r="X54" s="1233"/>
      <c r="Z54" s="1126"/>
      <c r="AA54" s="1128">
        <f>IF(COUNTIF('施工プロセスチェックリスト（一般監督員）'!BE115:BE132,$A$105),$A$105,$A$104)</f>
        <v>0</v>
      </c>
      <c r="AB54" s="1131"/>
    </row>
    <row r="55" spans="1:31" s="754" customFormat="1" ht="14.1" customHeight="1">
      <c r="A55" s="1320"/>
      <c r="B55" s="1322"/>
      <c r="C55" s="1153" t="s">
        <v>1915</v>
      </c>
      <c r="D55" s="1154"/>
      <c r="E55" s="1157" t="s">
        <v>1857</v>
      </c>
      <c r="F55" s="1158"/>
      <c r="G55" s="1158"/>
      <c r="H55" s="1158"/>
      <c r="I55" s="1158"/>
      <c r="J55" s="1162"/>
      <c r="K55" s="1159" t="s">
        <v>1834</v>
      </c>
      <c r="L55" s="1164"/>
      <c r="M55" s="1258"/>
      <c r="N55" s="816" t="s">
        <v>1898</v>
      </c>
      <c r="O55" s="816" t="s">
        <v>1910</v>
      </c>
      <c r="P55" s="816" t="s">
        <v>1899</v>
      </c>
      <c r="Q55" s="816" t="s">
        <v>1889</v>
      </c>
      <c r="R55" s="1168"/>
      <c r="S55" s="1172"/>
      <c r="T55" s="1173"/>
      <c r="U55" s="1173"/>
      <c r="V55" s="1173"/>
      <c r="W55" s="1174"/>
      <c r="X55" s="1232" t="str">
        <f>Z55</f>
        <v/>
      </c>
      <c r="Z55" s="1125" t="str">
        <f t="shared" ref="Z55" si="28">IF(M55="","",AA55)</f>
        <v/>
      </c>
      <c r="AA55" s="1127" t="str">
        <f t="shared" ref="AA55" si="29">IF(COUNTIF(N56:R56,$AB$4),$AB$4,$AB$5)</f>
        <v>×</v>
      </c>
      <c r="AB55" s="1131" t="str">
        <f>X55&amp;""</f>
        <v/>
      </c>
    </row>
    <row r="56" spans="1:31" s="754" customFormat="1" ht="14.1" customHeight="1" thickBot="1">
      <c r="A56" s="1320"/>
      <c r="B56" s="1322"/>
      <c r="C56" s="1155"/>
      <c r="D56" s="1156"/>
      <c r="E56" s="1159"/>
      <c r="F56" s="1160"/>
      <c r="G56" s="1160"/>
      <c r="H56" s="1160"/>
      <c r="I56" s="1160"/>
      <c r="J56" s="1164"/>
      <c r="K56" s="1159"/>
      <c r="L56" s="1164"/>
      <c r="M56" s="1258"/>
      <c r="N56" s="813"/>
      <c r="O56" s="813"/>
      <c r="P56" s="813"/>
      <c r="Q56" s="813"/>
      <c r="R56" s="1168"/>
      <c r="S56" s="1172"/>
      <c r="T56" s="1173"/>
      <c r="U56" s="1173"/>
      <c r="V56" s="1173"/>
      <c r="W56" s="1174"/>
      <c r="X56" s="1176"/>
      <c r="Z56" s="1126"/>
      <c r="AA56" s="1128">
        <f>IF(COUNTIF('施工プロセスチェックリスト（一般監督員）'!BE117:BE134,$A$105),$A$105,$A$104)</f>
        <v>0</v>
      </c>
      <c r="AB56" s="1131"/>
    </row>
    <row r="57" spans="1:31" s="754" customFormat="1" ht="14.1" customHeight="1">
      <c r="A57" s="1320"/>
      <c r="B57" s="1322"/>
      <c r="C57" s="768"/>
      <c r="D57" s="769"/>
      <c r="E57" s="1234" t="s">
        <v>1858</v>
      </c>
      <c r="F57" s="1235"/>
      <c r="G57" s="1235"/>
      <c r="H57" s="1235"/>
      <c r="I57" s="1235"/>
      <c r="J57" s="1239"/>
      <c r="K57" s="1234" t="s">
        <v>1834</v>
      </c>
      <c r="L57" s="1239"/>
      <c r="M57" s="1242"/>
      <c r="N57" s="814" t="s">
        <v>1894</v>
      </c>
      <c r="O57" s="814" t="s">
        <v>1890</v>
      </c>
      <c r="P57" s="814" t="s">
        <v>1898</v>
      </c>
      <c r="Q57" s="814" t="s">
        <v>1910</v>
      </c>
      <c r="R57" s="1246"/>
      <c r="S57" s="1248"/>
      <c r="T57" s="1249"/>
      <c r="U57" s="1249"/>
      <c r="V57" s="1249"/>
      <c r="W57" s="1250"/>
      <c r="X57" s="1177" t="str">
        <f>Z57</f>
        <v/>
      </c>
      <c r="Z57" s="1125" t="str">
        <f t="shared" ref="Z57" si="30">IF(M57="","",AA57)</f>
        <v/>
      </c>
      <c r="AA57" s="1127" t="str">
        <f t="shared" ref="AA57" si="31">IF(COUNTIF(N58:R58,$AB$4),$AB$4,$AB$5)</f>
        <v>×</v>
      </c>
      <c r="AB57" s="1131" t="str">
        <f>X57&amp;""</f>
        <v/>
      </c>
    </row>
    <row r="58" spans="1:31" s="754" customFormat="1" ht="14.1" customHeight="1" thickBot="1">
      <c r="A58" s="1320"/>
      <c r="B58" s="1322"/>
      <c r="C58" s="768"/>
      <c r="D58" s="769"/>
      <c r="E58" s="1236"/>
      <c r="F58" s="1237"/>
      <c r="G58" s="1237"/>
      <c r="H58" s="1237"/>
      <c r="I58" s="1237"/>
      <c r="J58" s="1241"/>
      <c r="K58" s="1236"/>
      <c r="L58" s="1241"/>
      <c r="M58" s="1243"/>
      <c r="N58" s="815"/>
      <c r="O58" s="815"/>
      <c r="P58" s="815"/>
      <c r="Q58" s="815"/>
      <c r="R58" s="1247"/>
      <c r="S58" s="1172"/>
      <c r="T58" s="1173"/>
      <c r="U58" s="1173"/>
      <c r="V58" s="1173"/>
      <c r="W58" s="1174"/>
      <c r="X58" s="1176"/>
      <c r="Z58" s="1126"/>
      <c r="AA58" s="1128">
        <f>IF(COUNTIF('施工プロセスチェックリスト（一般監督員）'!BE119:BE136,$A$105),$A$105,$A$104)</f>
        <v>0</v>
      </c>
      <c r="AB58" s="1131"/>
    </row>
    <row r="59" spans="1:31" s="754" customFormat="1" ht="14.1" customHeight="1">
      <c r="A59" s="1320"/>
      <c r="B59" s="1322"/>
      <c r="C59" s="768"/>
      <c r="D59" s="769"/>
      <c r="E59" s="1234" t="s">
        <v>1859</v>
      </c>
      <c r="F59" s="1235"/>
      <c r="G59" s="1235"/>
      <c r="H59" s="1235"/>
      <c r="I59" s="1235"/>
      <c r="J59" s="1239"/>
      <c r="K59" s="1238" t="s">
        <v>1832</v>
      </c>
      <c r="L59" s="1239"/>
      <c r="M59" s="1242"/>
      <c r="N59" s="1244"/>
      <c r="O59" s="814" t="s">
        <v>1890</v>
      </c>
      <c r="P59" s="814" t="s">
        <v>1890</v>
      </c>
      <c r="Q59" s="814" t="s">
        <v>1910</v>
      </c>
      <c r="R59" s="1246"/>
      <c r="S59" s="1248" t="s">
        <v>1827</v>
      </c>
      <c r="T59" s="1249"/>
      <c r="U59" s="1249"/>
      <c r="V59" s="1249"/>
      <c r="W59" s="1250"/>
      <c r="X59" s="1177" t="str">
        <f>Z59</f>
        <v/>
      </c>
      <c r="Z59" s="1125" t="str">
        <f t="shared" ref="Z59" si="32">IF(M59="","",AA59)</f>
        <v/>
      </c>
      <c r="AA59" s="1127" t="str">
        <f t="shared" ref="AA59" si="33">IF(COUNTIF(N60:R60,$AB$4),$AB$4,$AB$5)</f>
        <v>×</v>
      </c>
      <c r="AB59" s="1131" t="str">
        <f>X59&amp;""</f>
        <v/>
      </c>
    </row>
    <row r="60" spans="1:31" s="754" customFormat="1" ht="14.1" customHeight="1" thickBot="1">
      <c r="A60" s="1320"/>
      <c r="B60" s="1322"/>
      <c r="C60" s="768"/>
      <c r="D60" s="769"/>
      <c r="E60" s="1236"/>
      <c r="F60" s="1237"/>
      <c r="G60" s="1237"/>
      <c r="H60" s="1237"/>
      <c r="I60" s="1237"/>
      <c r="J60" s="1241"/>
      <c r="K60" s="1240"/>
      <c r="L60" s="1241"/>
      <c r="M60" s="1243"/>
      <c r="N60" s="1245"/>
      <c r="O60" s="815"/>
      <c r="P60" s="815"/>
      <c r="Q60" s="815"/>
      <c r="R60" s="1247"/>
      <c r="S60" s="1251"/>
      <c r="T60" s="1252"/>
      <c r="U60" s="1252"/>
      <c r="V60" s="1252"/>
      <c r="W60" s="1253"/>
      <c r="X60" s="1176"/>
      <c r="Z60" s="1126"/>
      <c r="AA60" s="1128">
        <f>IF(COUNTIF('施工プロセスチェックリスト（一般監督員）'!BE121:BE138,$A$105),$A$105,$A$104)</f>
        <v>0</v>
      </c>
      <c r="AB60" s="1131"/>
    </row>
    <row r="61" spans="1:31" s="754" customFormat="1" ht="14.1" customHeight="1">
      <c r="A61" s="1320"/>
      <c r="B61" s="1322"/>
      <c r="C61" s="768"/>
      <c r="D61" s="769"/>
      <c r="E61" s="1159" t="s">
        <v>1916</v>
      </c>
      <c r="F61" s="1160"/>
      <c r="G61" s="1160"/>
      <c r="H61" s="1160"/>
      <c r="I61" s="1160"/>
      <c r="J61" s="1164"/>
      <c r="K61" s="1238" t="s">
        <v>1832</v>
      </c>
      <c r="L61" s="1239"/>
      <c r="M61" s="1258"/>
      <c r="N61" s="1226"/>
      <c r="O61" s="816" t="s">
        <v>1910</v>
      </c>
      <c r="P61" s="816" t="s">
        <v>1883</v>
      </c>
      <c r="Q61" s="816" t="s">
        <v>1910</v>
      </c>
      <c r="R61" s="1168"/>
      <c r="S61" s="1172"/>
      <c r="T61" s="1173"/>
      <c r="U61" s="1173"/>
      <c r="V61" s="1173"/>
      <c r="W61" s="1174"/>
      <c r="X61" s="1177" t="str">
        <f>Z61</f>
        <v/>
      </c>
      <c r="Z61" s="1125" t="str">
        <f t="shared" ref="Z61" si="34">IF(M61="","",AA61)</f>
        <v/>
      </c>
      <c r="AA61" s="1127" t="str">
        <f t="shared" ref="AA61" si="35">IF(COUNTIF(N62:R62,$AB$4),$AB$4,$AB$5)</f>
        <v>×</v>
      </c>
      <c r="AB61" s="1131" t="str">
        <f>X61&amp;""</f>
        <v/>
      </c>
    </row>
    <row r="62" spans="1:31" s="754" customFormat="1" ht="14.1" customHeight="1" thickBot="1">
      <c r="A62" s="1320"/>
      <c r="B62" s="1322"/>
      <c r="C62" s="768"/>
      <c r="D62" s="769"/>
      <c r="E62" s="1159"/>
      <c r="F62" s="1160"/>
      <c r="G62" s="1160"/>
      <c r="H62" s="1160"/>
      <c r="I62" s="1160"/>
      <c r="J62" s="1164"/>
      <c r="K62" s="1240"/>
      <c r="L62" s="1241"/>
      <c r="M62" s="1258"/>
      <c r="N62" s="1226"/>
      <c r="O62" s="813"/>
      <c r="P62" s="813"/>
      <c r="Q62" s="813"/>
      <c r="R62" s="1168"/>
      <c r="S62" s="1172"/>
      <c r="T62" s="1173"/>
      <c r="U62" s="1173"/>
      <c r="V62" s="1173"/>
      <c r="W62" s="1174"/>
      <c r="X62" s="1233"/>
      <c r="Z62" s="1126"/>
      <c r="AA62" s="1128">
        <f>IF(COUNTIF('施工プロセスチェックリスト（一般監督員）'!BE123:BE140,$A$105),$A$105,$A$104)</f>
        <v>0</v>
      </c>
      <c r="AB62" s="1131"/>
    </row>
    <row r="63" spans="1:31" s="754" customFormat="1" ht="14.1" customHeight="1">
      <c r="A63" s="1320"/>
      <c r="B63" s="1322"/>
      <c r="C63" s="1153" t="s">
        <v>1835</v>
      </c>
      <c r="D63" s="1154"/>
      <c r="E63" s="1157" t="s">
        <v>1836</v>
      </c>
      <c r="F63" s="1158"/>
      <c r="G63" s="1158"/>
      <c r="H63" s="1158"/>
      <c r="I63" s="1158"/>
      <c r="J63" s="1162"/>
      <c r="K63" s="1157" t="s">
        <v>1848</v>
      </c>
      <c r="L63" s="1162"/>
      <c r="M63" s="1260"/>
      <c r="N63" s="811" t="s">
        <v>1899</v>
      </c>
      <c r="O63" s="809" t="s">
        <v>1910</v>
      </c>
      <c r="P63" s="809" t="s">
        <v>1883</v>
      </c>
      <c r="Q63" s="809" t="s">
        <v>1898</v>
      </c>
      <c r="R63" s="1167"/>
      <c r="S63" s="1169" t="s">
        <v>1827</v>
      </c>
      <c r="T63" s="1170"/>
      <c r="U63" s="1170"/>
      <c r="V63" s="1170"/>
      <c r="W63" s="1171"/>
      <c r="X63" s="1175" t="str">
        <f>Z63</f>
        <v/>
      </c>
      <c r="Z63" s="1125" t="str">
        <f t="shared" ref="Z63" si="36">IF(M63="","",AA63)</f>
        <v/>
      </c>
      <c r="AA63" s="1127" t="str">
        <f t="shared" ref="AA63" si="37">IF(COUNTIF(N64:R64,$AB$4),$AB$4,$AB$5)</f>
        <v>×</v>
      </c>
      <c r="AB63" s="1131" t="str">
        <f>X63&amp;""</f>
        <v/>
      </c>
    </row>
    <row r="64" spans="1:31" s="754" customFormat="1" ht="14.1" customHeight="1" thickBot="1">
      <c r="A64" s="1320"/>
      <c r="B64" s="1322"/>
      <c r="C64" s="1262"/>
      <c r="D64" s="1263"/>
      <c r="E64" s="1254"/>
      <c r="F64" s="1255"/>
      <c r="G64" s="1255"/>
      <c r="H64" s="1255"/>
      <c r="I64" s="1255"/>
      <c r="J64" s="1257"/>
      <c r="K64" s="1254"/>
      <c r="L64" s="1257"/>
      <c r="M64" s="1259"/>
      <c r="N64" s="818"/>
      <c r="O64" s="810"/>
      <c r="P64" s="810"/>
      <c r="Q64" s="810"/>
      <c r="R64" s="1228"/>
      <c r="S64" s="1229"/>
      <c r="T64" s="1230"/>
      <c r="U64" s="1230"/>
      <c r="V64" s="1230"/>
      <c r="W64" s="1231"/>
      <c r="X64" s="1233"/>
      <c r="Z64" s="1126"/>
      <c r="AA64" s="1128">
        <f>IF(COUNTIF('施工プロセスチェックリスト（一般監督員）'!BE125:BE142,$A$105),$A$105,$A$104)</f>
        <v>0</v>
      </c>
      <c r="AB64" s="1137"/>
    </row>
    <row r="65" spans="1:31" s="754" customFormat="1" ht="14.1" customHeight="1">
      <c r="A65" s="1320"/>
      <c r="B65" s="1322"/>
      <c r="C65" s="1155" t="s">
        <v>1837</v>
      </c>
      <c r="D65" s="1156"/>
      <c r="E65" s="1159" t="s">
        <v>1838</v>
      </c>
      <c r="F65" s="1160"/>
      <c r="G65" s="1160"/>
      <c r="H65" s="1160"/>
      <c r="I65" s="1160"/>
      <c r="J65" s="1164"/>
      <c r="K65" s="1157" t="s">
        <v>1848</v>
      </c>
      <c r="L65" s="1162"/>
      <c r="M65" s="1258"/>
      <c r="N65" s="816" t="s">
        <v>1898</v>
      </c>
      <c r="O65" s="816" t="s">
        <v>1894</v>
      </c>
      <c r="P65" s="816" t="s">
        <v>1898</v>
      </c>
      <c r="Q65" s="816" t="s">
        <v>1899</v>
      </c>
      <c r="R65" s="1168"/>
      <c r="S65" s="1172" t="s">
        <v>1827</v>
      </c>
      <c r="T65" s="1173"/>
      <c r="U65" s="1173"/>
      <c r="V65" s="1173"/>
      <c r="W65" s="1174"/>
      <c r="X65" s="1175" t="str">
        <f>Z65</f>
        <v/>
      </c>
      <c r="Z65" s="1125" t="str">
        <f t="shared" ref="Z65" si="38">IF(M65="","",AA65)</f>
        <v/>
      </c>
      <c r="AA65" s="1127" t="str">
        <f t="shared" ref="AA65" si="39">IF(COUNTIF(N66:R66,$AB$4),$AB$4,$AB$5)</f>
        <v>×</v>
      </c>
      <c r="AB65" s="1131" t="str">
        <f>X65&amp;""</f>
        <v/>
      </c>
    </row>
    <row r="66" spans="1:31" s="754" customFormat="1" ht="14.1" customHeight="1" thickBot="1">
      <c r="A66" s="1321"/>
      <c r="B66" s="1323"/>
      <c r="C66" s="1324"/>
      <c r="D66" s="1325"/>
      <c r="E66" s="1338"/>
      <c r="F66" s="1339"/>
      <c r="G66" s="1339"/>
      <c r="H66" s="1339"/>
      <c r="I66" s="1339"/>
      <c r="J66" s="1340"/>
      <c r="K66" s="1338"/>
      <c r="L66" s="1340"/>
      <c r="M66" s="1341"/>
      <c r="N66" s="836"/>
      <c r="O66" s="836"/>
      <c r="P66" s="836"/>
      <c r="Q66" s="836"/>
      <c r="R66" s="1342"/>
      <c r="S66" s="1343"/>
      <c r="T66" s="1344"/>
      <c r="U66" s="1344"/>
      <c r="V66" s="1344"/>
      <c r="W66" s="1345"/>
      <c r="X66" s="1337"/>
      <c r="Z66" s="1140"/>
      <c r="AA66" s="1136">
        <f>IF(COUNTIF('施工プロセスチェックリスト（一般監督員）'!BE127:BE144,$A$105),$A$105,$A$104)</f>
        <v>0</v>
      </c>
      <c r="AB66" s="1137"/>
    </row>
    <row r="67" spans="1:31" s="754" customFormat="1" ht="14.1" customHeight="1" thickTop="1">
      <c r="A67" s="1346" t="s">
        <v>1917</v>
      </c>
      <c r="B67" s="1348" t="s">
        <v>1839</v>
      </c>
      <c r="C67" s="768" t="s">
        <v>1918</v>
      </c>
      <c r="D67" s="769"/>
      <c r="E67" s="1159" t="s">
        <v>1919</v>
      </c>
      <c r="F67" s="1160"/>
      <c r="G67" s="1160"/>
      <c r="H67" s="1160"/>
      <c r="I67" s="1160"/>
      <c r="J67" s="1164"/>
      <c r="K67" s="1159" t="s">
        <v>1920</v>
      </c>
      <c r="L67" s="1164"/>
      <c r="M67" s="1258"/>
      <c r="N67" s="816" t="s">
        <v>1899</v>
      </c>
      <c r="O67" s="816" t="s">
        <v>1910</v>
      </c>
      <c r="P67" s="816" t="s">
        <v>1899</v>
      </c>
      <c r="Q67" s="816" t="s">
        <v>1894</v>
      </c>
      <c r="R67" s="1168"/>
      <c r="S67" s="1172"/>
      <c r="T67" s="1173"/>
      <c r="U67" s="1173"/>
      <c r="V67" s="1173"/>
      <c r="W67" s="1174"/>
      <c r="X67" s="1232" t="str">
        <f>Z67</f>
        <v/>
      </c>
      <c r="Z67" s="1141" t="str">
        <f>IF(M67="","",AA67)</f>
        <v/>
      </c>
      <c r="AA67" s="1142" t="str">
        <f>IF(COUNTIF(N68:R68,$AB$4),$AB$4,$AB$5)</f>
        <v>×</v>
      </c>
      <c r="AB67" s="1148" t="str">
        <f>X67&amp;""</f>
        <v/>
      </c>
      <c r="AC67" s="1147" t="str">
        <f>IF(COUNTIF(AB67:AB84,$AB$5),$AB$5,$AB$4)</f>
        <v>○</v>
      </c>
      <c r="AD67" s="1134" t="str">
        <f>IF(AE67=18,"",AC67)</f>
        <v/>
      </c>
      <c r="AE67" s="1124">
        <f>COUNTBLANK(Z67:Z84)</f>
        <v>18</v>
      </c>
    </row>
    <row r="68" spans="1:31" s="754" customFormat="1" ht="14.1" customHeight="1" thickBot="1">
      <c r="A68" s="1346"/>
      <c r="B68" s="1348"/>
      <c r="C68" s="768"/>
      <c r="D68" s="769"/>
      <c r="E68" s="1159"/>
      <c r="F68" s="1160"/>
      <c r="G68" s="1160"/>
      <c r="H68" s="1160"/>
      <c r="I68" s="1160"/>
      <c r="J68" s="1164"/>
      <c r="K68" s="1159"/>
      <c r="L68" s="1164"/>
      <c r="M68" s="1258"/>
      <c r="N68" s="813"/>
      <c r="O68" s="813"/>
      <c r="P68" s="813"/>
      <c r="Q68" s="813"/>
      <c r="R68" s="1168"/>
      <c r="S68" s="1172"/>
      <c r="T68" s="1173"/>
      <c r="U68" s="1173"/>
      <c r="V68" s="1173"/>
      <c r="W68" s="1174"/>
      <c r="X68" s="1176"/>
      <c r="Z68" s="1126"/>
      <c r="AA68" s="1128">
        <f>IF(COUNTIF('施工プロセスチェックリスト（一般監督員）'!BE129:BE146,$A$105),$A$105,$A$104)</f>
        <v>0</v>
      </c>
      <c r="AB68" s="1149"/>
      <c r="AC68" s="1133">
        <f>IF(COUNTIF('施工プロセスチェックリスト（一般監督員）'!BA129:BA146,$A$105),$A$105,$A$104)</f>
        <v>0</v>
      </c>
      <c r="AD68" s="1135"/>
      <c r="AE68" s="1124"/>
    </row>
    <row r="69" spans="1:31" s="754" customFormat="1" ht="14.1" customHeight="1">
      <c r="A69" s="1346"/>
      <c r="B69" s="1348"/>
      <c r="C69" s="768"/>
      <c r="D69" s="769"/>
      <c r="E69" s="1234" t="s">
        <v>1849</v>
      </c>
      <c r="F69" s="1235"/>
      <c r="G69" s="1235"/>
      <c r="H69" s="1235"/>
      <c r="I69" s="1235"/>
      <c r="J69" s="1239"/>
      <c r="K69" s="1234" t="s">
        <v>1921</v>
      </c>
      <c r="L69" s="1239"/>
      <c r="M69" s="1242"/>
      <c r="N69" s="814" t="s">
        <v>1910</v>
      </c>
      <c r="O69" s="814" t="s">
        <v>1910</v>
      </c>
      <c r="P69" s="814" t="s">
        <v>1898</v>
      </c>
      <c r="Q69" s="814" t="s">
        <v>1898</v>
      </c>
      <c r="R69" s="1246"/>
      <c r="S69" s="1248"/>
      <c r="T69" s="1249"/>
      <c r="U69" s="1249"/>
      <c r="V69" s="1249"/>
      <c r="W69" s="1250"/>
      <c r="X69" s="1177" t="str">
        <f>Z69</f>
        <v/>
      </c>
      <c r="Z69" s="1125" t="str">
        <f>IF(M69="","",AA69)</f>
        <v/>
      </c>
      <c r="AA69" s="1127" t="str">
        <f>IF(COUNTIF(N70:R70,$AB$4),$AB$4,$AB$5)</f>
        <v>×</v>
      </c>
      <c r="AB69" s="1131" t="str">
        <f>X69&amp;""</f>
        <v/>
      </c>
    </row>
    <row r="70" spans="1:31" s="754" customFormat="1" ht="14.1" customHeight="1" thickBot="1">
      <c r="A70" s="1346"/>
      <c r="B70" s="1348"/>
      <c r="C70" s="770"/>
      <c r="D70" s="771"/>
      <c r="E70" s="1254"/>
      <c r="F70" s="1255"/>
      <c r="G70" s="1255"/>
      <c r="H70" s="1255"/>
      <c r="I70" s="1255"/>
      <c r="J70" s="1257"/>
      <c r="K70" s="1254"/>
      <c r="L70" s="1257"/>
      <c r="M70" s="1259"/>
      <c r="N70" s="810"/>
      <c r="O70" s="810"/>
      <c r="P70" s="810"/>
      <c r="Q70" s="810"/>
      <c r="R70" s="1228"/>
      <c r="S70" s="1229"/>
      <c r="T70" s="1230"/>
      <c r="U70" s="1230"/>
      <c r="V70" s="1230"/>
      <c r="W70" s="1231"/>
      <c r="X70" s="1233"/>
      <c r="Z70" s="1126"/>
      <c r="AA70" s="1128">
        <f>IF(COUNTIF('施工プロセスチェックリスト（一般監督員）'!BE131:BE148,$A$105),$A$105,$A$104)</f>
        <v>0</v>
      </c>
      <c r="AB70" s="1131"/>
    </row>
    <row r="71" spans="1:31" s="754" customFormat="1" ht="14.1" customHeight="1">
      <c r="A71" s="1346"/>
      <c r="B71" s="1348"/>
      <c r="C71" s="772" t="s">
        <v>1922</v>
      </c>
      <c r="D71" s="773"/>
      <c r="E71" s="1157" t="s">
        <v>1923</v>
      </c>
      <c r="F71" s="1158"/>
      <c r="G71" s="1158"/>
      <c r="H71" s="1158"/>
      <c r="I71" s="1158"/>
      <c r="J71" s="1162"/>
      <c r="K71" s="1234" t="s">
        <v>1924</v>
      </c>
      <c r="L71" s="1239"/>
      <c r="M71" s="1242"/>
      <c r="N71" s="816" t="s">
        <v>1910</v>
      </c>
      <c r="O71" s="814" t="s">
        <v>1899</v>
      </c>
      <c r="P71" s="814" t="s">
        <v>1899</v>
      </c>
      <c r="Q71" s="814" t="s">
        <v>1899</v>
      </c>
      <c r="R71" s="1246"/>
      <c r="S71" s="1248"/>
      <c r="T71" s="1249"/>
      <c r="U71" s="1249"/>
      <c r="V71" s="1249"/>
      <c r="W71" s="1250"/>
      <c r="X71" s="1350" t="str">
        <f>Z71</f>
        <v/>
      </c>
      <c r="Z71" s="1125" t="str">
        <f>IF(M71="","",AA71)</f>
        <v/>
      </c>
      <c r="AA71" s="1127" t="str">
        <f>IF(COUNTIF(N72:R72,$AB$4),$AB$4,$AB$5)</f>
        <v>×</v>
      </c>
      <c r="AB71" s="1131" t="str">
        <f>X71&amp;""</f>
        <v/>
      </c>
    </row>
    <row r="72" spans="1:31" s="754" customFormat="1" ht="14.1" customHeight="1" thickBot="1">
      <c r="A72" s="1346"/>
      <c r="B72" s="1348"/>
      <c r="C72" s="768"/>
      <c r="D72" s="769"/>
      <c r="E72" s="1236"/>
      <c r="F72" s="1237"/>
      <c r="G72" s="1237"/>
      <c r="H72" s="1237"/>
      <c r="I72" s="1237"/>
      <c r="J72" s="1241"/>
      <c r="K72" s="1159"/>
      <c r="L72" s="1164"/>
      <c r="M72" s="1258"/>
      <c r="N72" s="813"/>
      <c r="O72" s="813"/>
      <c r="P72" s="813"/>
      <c r="Q72" s="813"/>
      <c r="R72" s="1168"/>
      <c r="S72" s="1172"/>
      <c r="T72" s="1173"/>
      <c r="U72" s="1173"/>
      <c r="V72" s="1173"/>
      <c r="W72" s="1174"/>
      <c r="X72" s="1264"/>
      <c r="Z72" s="1126"/>
      <c r="AA72" s="1128">
        <f>IF(COUNTIF('施工プロセスチェックリスト（一般監督員）'!BE133:BE150,$A$105),$A$105,$A$104)</f>
        <v>0</v>
      </c>
      <c r="AB72" s="1131"/>
      <c r="AC72" s="847" t="s">
        <v>2079</v>
      </c>
    </row>
    <row r="73" spans="1:31" s="754" customFormat="1" ht="14.1" customHeight="1">
      <c r="A73" s="1346"/>
      <c r="B73" s="1348"/>
      <c r="C73" s="768"/>
      <c r="D73" s="769"/>
      <c r="E73" s="1351" t="s">
        <v>1925</v>
      </c>
      <c r="F73" s="1352"/>
      <c r="G73" s="1352"/>
      <c r="H73" s="1352"/>
      <c r="I73" s="1352"/>
      <c r="J73" s="1353"/>
      <c r="K73" s="1357" t="s">
        <v>1924</v>
      </c>
      <c r="L73" s="1358"/>
      <c r="M73" s="1359"/>
      <c r="N73" s="820" t="s">
        <v>1899</v>
      </c>
      <c r="O73" s="820" t="s">
        <v>1899</v>
      </c>
      <c r="P73" s="820" t="s">
        <v>1899</v>
      </c>
      <c r="Q73" s="820" t="s">
        <v>1899</v>
      </c>
      <c r="R73" s="1361"/>
      <c r="S73" s="1363"/>
      <c r="T73" s="1364"/>
      <c r="U73" s="1364"/>
      <c r="V73" s="1364"/>
      <c r="W73" s="1365"/>
      <c r="X73" s="1369" t="str">
        <f>AC73</f>
        <v/>
      </c>
      <c r="Z73" s="1125" t="str">
        <f>IF(M77="","",AA73)</f>
        <v/>
      </c>
      <c r="AA73" s="1127" t="str">
        <f>IF(COUNTIF(N78:R78,$AB$4),$AB$4,$AB$5)</f>
        <v>×</v>
      </c>
      <c r="AB73" s="1131" t="str">
        <f>X77&amp;""</f>
        <v/>
      </c>
      <c r="AC73" s="1129" t="str">
        <f>IF(M73="","",AD73)</f>
        <v/>
      </c>
      <c r="AD73" s="1127" t="str">
        <f>IF(COUNTIF(N74:Q74,$AB$4),$AB$4,$AB$5)</f>
        <v>×</v>
      </c>
    </row>
    <row r="74" spans="1:31" s="754" customFormat="1" ht="14.1" customHeight="1" thickBot="1">
      <c r="A74" s="1346"/>
      <c r="B74" s="1348"/>
      <c r="C74" s="768"/>
      <c r="D74" s="769"/>
      <c r="E74" s="1354"/>
      <c r="F74" s="1355"/>
      <c r="G74" s="1355"/>
      <c r="H74" s="1355"/>
      <c r="I74" s="1355"/>
      <c r="J74" s="1356"/>
      <c r="K74" s="1351"/>
      <c r="L74" s="1353"/>
      <c r="M74" s="1360"/>
      <c r="N74" s="821"/>
      <c r="O74" s="822"/>
      <c r="P74" s="822"/>
      <c r="Q74" s="822"/>
      <c r="R74" s="1362"/>
      <c r="S74" s="1366"/>
      <c r="T74" s="1367"/>
      <c r="U74" s="1367"/>
      <c r="V74" s="1367"/>
      <c r="W74" s="1368"/>
      <c r="X74" s="1370"/>
      <c r="Z74" s="1126"/>
      <c r="AA74" s="1128">
        <f>IF(COUNTIF('施工プロセスチェックリスト（一般監督員）'!BE135:BE152,$A$105),$A$105,$A$104)</f>
        <v>0</v>
      </c>
      <c r="AB74" s="1131"/>
      <c r="AC74" s="1130"/>
      <c r="AD74" s="1128">
        <f>IF(COUNTIF('施工プロセスチェックリスト（一般監督員）'!BH135:BH152,$A$105),$A$105,$A$104)</f>
        <v>0</v>
      </c>
    </row>
    <row r="75" spans="1:31" s="754" customFormat="1" ht="14.1" customHeight="1">
      <c r="A75" s="1346"/>
      <c r="B75" s="1348"/>
      <c r="C75" s="768"/>
      <c r="D75" s="769"/>
      <c r="E75" s="1357" t="s">
        <v>2068</v>
      </c>
      <c r="F75" s="1377"/>
      <c r="G75" s="1377"/>
      <c r="H75" s="1377"/>
      <c r="I75" s="1377"/>
      <c r="J75" s="1358"/>
      <c r="K75" s="1357" t="s">
        <v>1926</v>
      </c>
      <c r="L75" s="1358"/>
      <c r="M75" s="1359"/>
      <c r="N75" s="1374"/>
      <c r="O75" s="820" t="s">
        <v>1910</v>
      </c>
      <c r="P75" s="820" t="s">
        <v>1910</v>
      </c>
      <c r="Q75" s="820" t="s">
        <v>1894</v>
      </c>
      <c r="R75" s="1372"/>
      <c r="S75" s="1363" t="s">
        <v>1828</v>
      </c>
      <c r="T75" s="1364"/>
      <c r="U75" s="1364"/>
      <c r="V75" s="1364"/>
      <c r="W75" s="1365"/>
      <c r="X75" s="1369" t="str">
        <f>AC75</f>
        <v/>
      </c>
      <c r="Z75" s="1125" t="str">
        <f>IF(M89="","",AA75)</f>
        <v/>
      </c>
      <c r="AA75" s="1127" t="str">
        <f>IF(COUNTIF(N90:R90,$AB$4),$AB$4,$AB$5)</f>
        <v>×</v>
      </c>
      <c r="AB75" s="1131" t="str">
        <f>X89&amp;""</f>
        <v/>
      </c>
      <c r="AC75" s="1129" t="str">
        <f>IF(M75="","",AD75)</f>
        <v/>
      </c>
      <c r="AD75" s="1127" t="str">
        <f>IF(COUNTIF(N76:Q76,$AB$4),$AB$4,$AB$5)</f>
        <v>×</v>
      </c>
    </row>
    <row r="76" spans="1:31" s="754" customFormat="1" ht="14.1" customHeight="1" thickBot="1">
      <c r="A76" s="1346"/>
      <c r="B76" s="1348"/>
      <c r="C76" s="768"/>
      <c r="D76" s="769"/>
      <c r="E76" s="1354"/>
      <c r="F76" s="1355"/>
      <c r="G76" s="1355"/>
      <c r="H76" s="1355"/>
      <c r="I76" s="1355"/>
      <c r="J76" s="1356"/>
      <c r="K76" s="1354"/>
      <c r="L76" s="1356"/>
      <c r="M76" s="1376"/>
      <c r="N76" s="1375"/>
      <c r="O76" s="823"/>
      <c r="P76" s="823"/>
      <c r="Q76" s="823"/>
      <c r="R76" s="1373"/>
      <c r="S76" s="1366"/>
      <c r="T76" s="1367"/>
      <c r="U76" s="1367"/>
      <c r="V76" s="1367"/>
      <c r="W76" s="1368"/>
      <c r="X76" s="1371"/>
      <c r="Z76" s="1126"/>
      <c r="AA76" s="1128">
        <f>IF(COUNTIF('施工プロセスチェックリスト（一般監督員）'!BE137:BE154,$A$105),$A$105,$A$104)</f>
        <v>0</v>
      </c>
      <c r="AB76" s="1131"/>
      <c r="AC76" s="1130"/>
      <c r="AD76" s="1128">
        <f>IF(COUNTIF('施工プロセスチェックリスト（一般監督員）'!BH137:BH154,$A$105),$A$105,$A$104)</f>
        <v>0</v>
      </c>
    </row>
    <row r="77" spans="1:31" s="754" customFormat="1" ht="14.1" customHeight="1">
      <c r="A77" s="1346"/>
      <c r="B77" s="1348"/>
      <c r="C77" s="768"/>
      <c r="D77" s="769"/>
      <c r="E77" s="1234" t="s">
        <v>1927</v>
      </c>
      <c r="F77" s="1235"/>
      <c r="G77" s="1235"/>
      <c r="H77" s="1235"/>
      <c r="I77" s="1235"/>
      <c r="J77" s="1239"/>
      <c r="K77" s="1159" t="s">
        <v>1928</v>
      </c>
      <c r="L77" s="1164"/>
      <c r="M77" s="1258"/>
      <c r="N77" s="1226"/>
      <c r="O77" s="816" t="s">
        <v>1910</v>
      </c>
      <c r="P77" s="816" t="s">
        <v>1899</v>
      </c>
      <c r="Q77" s="816" t="s">
        <v>1899</v>
      </c>
      <c r="R77" s="1168"/>
      <c r="S77" s="1248" t="s">
        <v>1828</v>
      </c>
      <c r="T77" s="1249"/>
      <c r="U77" s="1249"/>
      <c r="V77" s="1249"/>
      <c r="W77" s="1250"/>
      <c r="X77" s="1350" t="str">
        <f>Z73</f>
        <v/>
      </c>
      <c r="Z77" s="1125" t="str">
        <f>IF(M91="","",AA77)</f>
        <v/>
      </c>
      <c r="AA77" s="1127" t="str">
        <f>IF(COUNTIF(N92:R92,$AB$4),$AB$4,$AB$5)</f>
        <v>×</v>
      </c>
      <c r="AB77" s="1131" t="str">
        <f>X91&amp;""</f>
        <v/>
      </c>
      <c r="AC77" s="848"/>
    </row>
    <row r="78" spans="1:31" s="754" customFormat="1" ht="14.1" customHeight="1" thickBot="1">
      <c r="A78" s="1346"/>
      <c r="B78" s="1348"/>
      <c r="C78" s="770"/>
      <c r="D78" s="771"/>
      <c r="E78" s="1236"/>
      <c r="F78" s="1237"/>
      <c r="G78" s="1237"/>
      <c r="H78" s="1237"/>
      <c r="I78" s="1237"/>
      <c r="J78" s="1241"/>
      <c r="K78" s="1254"/>
      <c r="L78" s="1257"/>
      <c r="M78" s="1259"/>
      <c r="N78" s="1227"/>
      <c r="O78" s="810"/>
      <c r="P78" s="810"/>
      <c r="Q78" s="810"/>
      <c r="R78" s="1228"/>
      <c r="S78" s="1229"/>
      <c r="T78" s="1230"/>
      <c r="U78" s="1230"/>
      <c r="V78" s="1230"/>
      <c r="W78" s="1231"/>
      <c r="X78" s="1152"/>
      <c r="Z78" s="1126"/>
      <c r="AA78" s="1128">
        <f>IF(COUNTIF('施工プロセスチェックリスト（一般監督員）'!BE139:BE156,$A$105),$A$105,$A$104)</f>
        <v>0</v>
      </c>
      <c r="AB78" s="1131"/>
      <c r="AC78" s="848"/>
    </row>
    <row r="79" spans="1:31" s="754" customFormat="1" ht="14.1" customHeight="1">
      <c r="A79" s="1346"/>
      <c r="B79" s="1348"/>
      <c r="C79" s="1153" t="s">
        <v>1929</v>
      </c>
      <c r="D79" s="1154"/>
      <c r="E79" s="1454" t="s">
        <v>1853</v>
      </c>
      <c r="F79" s="1455"/>
      <c r="G79" s="1455"/>
      <c r="H79" s="1455"/>
      <c r="I79" s="1455"/>
      <c r="J79" s="1456"/>
      <c r="K79" s="1357" t="s">
        <v>1928</v>
      </c>
      <c r="L79" s="1358"/>
      <c r="M79" s="1359"/>
      <c r="N79" s="1378"/>
      <c r="O79" s="820" t="s">
        <v>1899</v>
      </c>
      <c r="P79" s="820" t="s">
        <v>1899</v>
      </c>
      <c r="Q79" s="820" t="s">
        <v>1899</v>
      </c>
      <c r="R79" s="1361"/>
      <c r="S79" s="1450" t="s">
        <v>1828</v>
      </c>
      <c r="T79" s="1451"/>
      <c r="U79" s="1451"/>
      <c r="V79" s="1451"/>
      <c r="W79" s="1452"/>
      <c r="X79" s="1453" t="str">
        <f>AC79</f>
        <v/>
      </c>
      <c r="Z79" s="1125" t="str">
        <f>IF(M93="","",AA79)</f>
        <v/>
      </c>
      <c r="AA79" s="1127" t="str">
        <f>IF(COUNTIF(N94:R94,$AB$4),$AB$4,$AB$5)</f>
        <v>×</v>
      </c>
      <c r="AB79" s="1131" t="str">
        <f>X93&amp;""</f>
        <v/>
      </c>
      <c r="AC79" s="1129" t="str">
        <f>IF(M79="","",AD79)</f>
        <v/>
      </c>
      <c r="AD79" s="1127" t="str">
        <f>IF(COUNTIF(N80:Q80,$AB$4),$AB$4,$AB$5)</f>
        <v>×</v>
      </c>
    </row>
    <row r="80" spans="1:31" s="754" customFormat="1" ht="14.1" customHeight="1" thickBot="1">
      <c r="A80" s="1346"/>
      <c r="B80" s="1348"/>
      <c r="C80" s="1155"/>
      <c r="D80" s="1156"/>
      <c r="E80" s="1351"/>
      <c r="F80" s="1352"/>
      <c r="G80" s="1352"/>
      <c r="H80" s="1352"/>
      <c r="I80" s="1352"/>
      <c r="J80" s="1353"/>
      <c r="K80" s="1351"/>
      <c r="L80" s="1353"/>
      <c r="M80" s="1360"/>
      <c r="N80" s="1401"/>
      <c r="O80" s="822"/>
      <c r="P80" s="822"/>
      <c r="Q80" s="822"/>
      <c r="R80" s="1362"/>
      <c r="S80" s="1366"/>
      <c r="T80" s="1367"/>
      <c r="U80" s="1367"/>
      <c r="V80" s="1367"/>
      <c r="W80" s="1368"/>
      <c r="X80" s="1370"/>
      <c r="Z80" s="1126"/>
      <c r="AA80" s="1128">
        <f>IF(COUNTIF('施工プロセスチェックリスト（一般監督員）'!BE141:BE158,$A$105),$A$105,$A$104)</f>
        <v>0</v>
      </c>
      <c r="AB80" s="1131"/>
      <c r="AC80" s="1130"/>
      <c r="AD80" s="1128">
        <f>IF(COUNTIF('施工プロセスチェックリスト（一般監督員）'!BH141:BH158,$A$105),$A$105,$A$104)</f>
        <v>0</v>
      </c>
    </row>
    <row r="81" spans="1:30" s="754" customFormat="1" ht="14.1" customHeight="1">
      <c r="A81" s="1346"/>
      <c r="B81" s="1348"/>
      <c r="C81" s="768"/>
      <c r="D81" s="769"/>
      <c r="E81" s="1357" t="s">
        <v>2073</v>
      </c>
      <c r="F81" s="1377"/>
      <c r="G81" s="1377"/>
      <c r="H81" s="1377"/>
      <c r="I81" s="1377"/>
      <c r="J81" s="1358"/>
      <c r="K81" s="1357" t="s">
        <v>1928</v>
      </c>
      <c r="L81" s="1358"/>
      <c r="M81" s="1359"/>
      <c r="N81" s="1378"/>
      <c r="O81" s="820" t="s">
        <v>1899</v>
      </c>
      <c r="P81" s="820" t="s">
        <v>1899</v>
      </c>
      <c r="Q81" s="820" t="s">
        <v>1899</v>
      </c>
      <c r="R81" s="1361"/>
      <c r="S81" s="1363"/>
      <c r="T81" s="1364"/>
      <c r="U81" s="1364"/>
      <c r="V81" s="1364"/>
      <c r="W81" s="1365"/>
      <c r="X81" s="1369" t="str">
        <f>AC81</f>
        <v/>
      </c>
      <c r="Z81" s="1125" t="str">
        <f>IF(M99="","",AA81)</f>
        <v/>
      </c>
      <c r="AA81" s="1127" t="str">
        <f>IF(COUNTIF(N100:R100,$AB$4),$AB$4,$AB$5)</f>
        <v>×</v>
      </c>
      <c r="AB81" s="1131" t="str">
        <f>X99&amp;""</f>
        <v/>
      </c>
      <c r="AC81" s="1129" t="str">
        <f>IF(M81="","",AD81)</f>
        <v/>
      </c>
      <c r="AD81" s="1127" t="str">
        <f>IF(COUNTIF(N82:Q82,$AB$4),$AB$4,$AB$5)</f>
        <v>×</v>
      </c>
    </row>
    <row r="82" spans="1:30" s="754" customFormat="1" ht="14.1" customHeight="1" thickBot="1">
      <c r="A82" s="1346"/>
      <c r="B82" s="1348"/>
      <c r="C82" s="768"/>
      <c r="D82" s="769"/>
      <c r="E82" s="1354"/>
      <c r="F82" s="1355"/>
      <c r="G82" s="1355"/>
      <c r="H82" s="1355"/>
      <c r="I82" s="1355"/>
      <c r="J82" s="1356"/>
      <c r="K82" s="1354"/>
      <c r="L82" s="1356"/>
      <c r="M82" s="1376"/>
      <c r="N82" s="1379"/>
      <c r="O82" s="823"/>
      <c r="P82" s="823"/>
      <c r="Q82" s="823"/>
      <c r="R82" s="1380"/>
      <c r="S82" s="1366"/>
      <c r="T82" s="1367"/>
      <c r="U82" s="1367"/>
      <c r="V82" s="1367"/>
      <c r="W82" s="1368"/>
      <c r="X82" s="1371"/>
      <c r="Z82" s="1126"/>
      <c r="AA82" s="1128">
        <f>IF(COUNTIF('施工プロセスチェックリスト（一般監督員）'!BE143:BE160,$A$105),$A$105,$A$104)</f>
        <v>0</v>
      </c>
      <c r="AB82" s="1131"/>
      <c r="AC82" s="1130"/>
      <c r="AD82" s="1128">
        <f>IF(COUNTIF('施工プロセスチェックリスト（一般監督員）'!BH143:BH160,$A$105),$A$105,$A$104)</f>
        <v>0</v>
      </c>
    </row>
    <row r="83" spans="1:30" s="754" customFormat="1" ht="14.1" customHeight="1">
      <c r="A83" s="1346"/>
      <c r="B83" s="1348"/>
      <c r="C83" s="768"/>
      <c r="D83" s="769"/>
      <c r="E83" s="1357" t="s">
        <v>2074</v>
      </c>
      <c r="F83" s="1377"/>
      <c r="G83" s="1377"/>
      <c r="H83" s="1377"/>
      <c r="I83" s="1377"/>
      <c r="J83" s="1358"/>
      <c r="K83" s="1357" t="s">
        <v>1928</v>
      </c>
      <c r="L83" s="1358"/>
      <c r="M83" s="1359"/>
      <c r="N83" s="1378"/>
      <c r="O83" s="820" t="s">
        <v>1807</v>
      </c>
      <c r="P83" s="820" t="s">
        <v>1807</v>
      </c>
      <c r="Q83" s="820" t="s">
        <v>1807</v>
      </c>
      <c r="R83" s="1361"/>
      <c r="S83" s="1417"/>
      <c r="T83" s="1418"/>
      <c r="U83" s="1418"/>
      <c r="V83" s="1418"/>
      <c r="W83" s="1419"/>
      <c r="X83" s="1369" t="str">
        <f>AC83</f>
        <v/>
      </c>
      <c r="Z83" s="1125" t="str">
        <f>IF(M101="","",AA83)</f>
        <v/>
      </c>
      <c r="AA83" s="1127" t="str">
        <f>IF(COUNTIF(N102:R102,$AB$4),$AB$4,$AB$5)</f>
        <v>×</v>
      </c>
      <c r="AB83" s="1131" t="str">
        <f>X101&amp;""</f>
        <v/>
      </c>
      <c r="AC83" s="1129" t="str">
        <f>IF(M83="","",AD83)</f>
        <v/>
      </c>
      <c r="AD83" s="1127" t="str">
        <f>IF(COUNTIF(N84:Q84,$AB$4),$AB$4,$AB$5)</f>
        <v>×</v>
      </c>
    </row>
    <row r="84" spans="1:30" s="754" customFormat="1" ht="14.1" customHeight="1" thickBot="1">
      <c r="A84" s="1346"/>
      <c r="B84" s="1348"/>
      <c r="C84" s="768"/>
      <c r="D84" s="769"/>
      <c r="E84" s="1354"/>
      <c r="F84" s="1355"/>
      <c r="G84" s="1355"/>
      <c r="H84" s="1355"/>
      <c r="I84" s="1355"/>
      <c r="J84" s="1356"/>
      <c r="K84" s="1354"/>
      <c r="L84" s="1356"/>
      <c r="M84" s="1376"/>
      <c r="N84" s="1379"/>
      <c r="O84" s="823"/>
      <c r="P84" s="823"/>
      <c r="Q84" s="823"/>
      <c r="R84" s="1380"/>
      <c r="S84" s="1417"/>
      <c r="T84" s="1418"/>
      <c r="U84" s="1418"/>
      <c r="V84" s="1418"/>
      <c r="W84" s="1419"/>
      <c r="X84" s="1371"/>
      <c r="Z84" s="1126"/>
      <c r="AA84" s="1128">
        <f>IF(COUNTIF('施工プロセスチェックリスト（一般監督員）'!BE145:BE162,$A$105),$A$105,$A$104)</f>
        <v>0</v>
      </c>
      <c r="AB84" s="1131"/>
      <c r="AC84" s="1130"/>
      <c r="AD84" s="1128">
        <f>IF(COUNTIF('施工プロセスチェックリスト（一般監督員）'!BH145:BH162,$A$105),$A$105,$A$104)</f>
        <v>0</v>
      </c>
    </row>
    <row r="85" spans="1:30" s="754" customFormat="1" ht="14.1" customHeight="1">
      <c r="A85" s="1346"/>
      <c r="B85" s="1348"/>
      <c r="C85" s="768"/>
      <c r="D85" s="769"/>
      <c r="E85" s="1357" t="s">
        <v>2075</v>
      </c>
      <c r="F85" s="1377"/>
      <c r="G85" s="1377"/>
      <c r="H85" s="1377"/>
      <c r="I85" s="1377"/>
      <c r="J85" s="1358"/>
      <c r="K85" s="1357" t="s">
        <v>1926</v>
      </c>
      <c r="L85" s="1358"/>
      <c r="M85" s="1359"/>
      <c r="N85" s="1378"/>
      <c r="O85" s="820" t="s">
        <v>1898</v>
      </c>
      <c r="P85" s="820" t="s">
        <v>1899</v>
      </c>
      <c r="Q85" s="820" t="s">
        <v>1910</v>
      </c>
      <c r="R85" s="1361"/>
      <c r="S85" s="1381" t="s">
        <v>1828</v>
      </c>
      <c r="T85" s="1382"/>
      <c r="U85" s="1382"/>
      <c r="V85" s="1382"/>
      <c r="W85" s="1383"/>
      <c r="X85" s="1369" t="str">
        <f>AC85</f>
        <v/>
      </c>
      <c r="AB85" s="1150"/>
      <c r="AC85" s="1129" t="str">
        <f>IF(M85="","",AD85)</f>
        <v/>
      </c>
      <c r="AD85" s="1127" t="str">
        <f>IF(COUNTIF(N86:Q86,$AB$4),$AB$4,$AB$5)</f>
        <v>×</v>
      </c>
    </row>
    <row r="86" spans="1:30" s="754" customFormat="1" ht="14.1" customHeight="1" thickBot="1">
      <c r="A86" s="1346"/>
      <c r="B86" s="1348"/>
      <c r="C86" s="768"/>
      <c r="D86" s="769"/>
      <c r="E86" s="1354"/>
      <c r="F86" s="1355"/>
      <c r="G86" s="1355"/>
      <c r="H86" s="1355"/>
      <c r="I86" s="1355"/>
      <c r="J86" s="1356"/>
      <c r="K86" s="1354"/>
      <c r="L86" s="1356"/>
      <c r="M86" s="1376"/>
      <c r="N86" s="1379"/>
      <c r="O86" s="823"/>
      <c r="P86" s="823"/>
      <c r="Q86" s="823"/>
      <c r="R86" s="1380"/>
      <c r="S86" s="1381"/>
      <c r="T86" s="1382"/>
      <c r="U86" s="1382"/>
      <c r="V86" s="1382"/>
      <c r="W86" s="1383"/>
      <c r="X86" s="1371"/>
      <c r="AB86" s="1145"/>
      <c r="AC86" s="1130"/>
      <c r="AD86" s="1128">
        <f>IF(COUNTIF('施工プロセスチェックリスト（一般監督員）'!BH147:BH164,$A$105),$A$105,$A$104)</f>
        <v>0</v>
      </c>
    </row>
    <row r="87" spans="1:30" s="754" customFormat="1" ht="14.1" customHeight="1">
      <c r="A87" s="1346"/>
      <c r="B87" s="1348"/>
      <c r="C87" s="768"/>
      <c r="D87" s="769"/>
      <c r="E87" s="1357" t="s">
        <v>2076</v>
      </c>
      <c r="F87" s="1377"/>
      <c r="G87" s="1377"/>
      <c r="H87" s="1377"/>
      <c r="I87" s="1377"/>
      <c r="J87" s="1358"/>
      <c r="K87" s="1357" t="s">
        <v>1926</v>
      </c>
      <c r="L87" s="1358"/>
      <c r="M87" s="1359"/>
      <c r="N87" s="1378"/>
      <c r="O87" s="820" t="s">
        <v>1807</v>
      </c>
      <c r="P87" s="820" t="s">
        <v>1807</v>
      </c>
      <c r="Q87" s="820" t="s">
        <v>1807</v>
      </c>
      <c r="R87" s="1361"/>
      <c r="S87" s="1381" t="s">
        <v>1828</v>
      </c>
      <c r="T87" s="1382"/>
      <c r="U87" s="1382"/>
      <c r="V87" s="1382"/>
      <c r="W87" s="1383"/>
      <c r="X87" s="1369" t="str">
        <f>AC87</f>
        <v/>
      </c>
      <c r="AB87" s="1139"/>
      <c r="AC87" s="1129" t="str">
        <f>IF(M87="","",AD87)</f>
        <v/>
      </c>
      <c r="AD87" s="1127" t="str">
        <f>IF(COUNTIF(N88:Q88,$AB$4),$AB$4,$AB$5)</f>
        <v>×</v>
      </c>
    </row>
    <row r="88" spans="1:30" s="754" customFormat="1" ht="14.1" customHeight="1" thickBot="1">
      <c r="A88" s="1346"/>
      <c r="B88" s="1348"/>
      <c r="C88" s="768"/>
      <c r="D88" s="769"/>
      <c r="E88" s="1351"/>
      <c r="F88" s="1352"/>
      <c r="G88" s="1352"/>
      <c r="H88" s="1352"/>
      <c r="I88" s="1352"/>
      <c r="J88" s="1353"/>
      <c r="K88" s="1351"/>
      <c r="L88" s="1353"/>
      <c r="M88" s="1360"/>
      <c r="N88" s="1401"/>
      <c r="O88" s="822"/>
      <c r="P88" s="822"/>
      <c r="Q88" s="822"/>
      <c r="R88" s="1362"/>
      <c r="S88" s="1363"/>
      <c r="T88" s="1364"/>
      <c r="U88" s="1364"/>
      <c r="V88" s="1364"/>
      <c r="W88" s="1365"/>
      <c r="X88" s="1370"/>
      <c r="AB88" s="1139"/>
      <c r="AC88" s="1130"/>
      <c r="AD88" s="1128">
        <f>IF(COUNTIF('施工プロセスチェックリスト（一般監督員）'!BH149:BH166,$A$105),$A$105,$A$104)</f>
        <v>0</v>
      </c>
    </row>
    <row r="89" spans="1:30" s="754" customFormat="1" ht="14.1" customHeight="1">
      <c r="A89" s="1346"/>
      <c r="B89" s="1348"/>
      <c r="C89" s="1153" t="s">
        <v>1878</v>
      </c>
      <c r="D89" s="1154"/>
      <c r="E89" s="1157" t="s">
        <v>1880</v>
      </c>
      <c r="F89" s="1158"/>
      <c r="G89" s="1158"/>
      <c r="H89" s="1158"/>
      <c r="I89" s="1158"/>
      <c r="J89" s="1162"/>
      <c r="K89" s="1157" t="s">
        <v>1926</v>
      </c>
      <c r="L89" s="1162"/>
      <c r="M89" s="1260"/>
      <c r="N89" s="1261"/>
      <c r="O89" s="809" t="s">
        <v>1899</v>
      </c>
      <c r="P89" s="809" t="s">
        <v>1899</v>
      </c>
      <c r="Q89" s="809" t="s">
        <v>1899</v>
      </c>
      <c r="R89" s="1167"/>
      <c r="S89" s="1384"/>
      <c r="T89" s="1385"/>
      <c r="U89" s="1385"/>
      <c r="V89" s="1385"/>
      <c r="W89" s="1386"/>
      <c r="X89" s="1151" t="str">
        <f>Z75</f>
        <v/>
      </c>
      <c r="AB89" s="1139"/>
    </row>
    <row r="90" spans="1:30" s="754" customFormat="1" ht="14.1" customHeight="1">
      <c r="A90" s="1346"/>
      <c r="B90" s="1348"/>
      <c r="C90" s="1155"/>
      <c r="D90" s="1156"/>
      <c r="E90" s="1236"/>
      <c r="F90" s="1237"/>
      <c r="G90" s="1237"/>
      <c r="H90" s="1237"/>
      <c r="I90" s="1237"/>
      <c r="J90" s="1241"/>
      <c r="K90" s="1236"/>
      <c r="L90" s="1241"/>
      <c r="M90" s="1243"/>
      <c r="N90" s="1245"/>
      <c r="O90" s="815"/>
      <c r="P90" s="815"/>
      <c r="Q90" s="815"/>
      <c r="R90" s="1247"/>
      <c r="S90" s="1331"/>
      <c r="T90" s="1332"/>
      <c r="U90" s="1332"/>
      <c r="V90" s="1332"/>
      <c r="W90" s="1333"/>
      <c r="X90" s="1387"/>
      <c r="AB90" s="1139"/>
    </row>
    <row r="91" spans="1:30" s="754" customFormat="1" ht="14.1" customHeight="1">
      <c r="A91" s="1346"/>
      <c r="B91" s="1348"/>
      <c r="C91" s="768"/>
      <c r="D91" s="769"/>
      <c r="E91" s="1234" t="s">
        <v>1879</v>
      </c>
      <c r="F91" s="1235"/>
      <c r="G91" s="1235"/>
      <c r="H91" s="1235"/>
      <c r="I91" s="1235"/>
      <c r="J91" s="1239"/>
      <c r="K91" s="1234" t="s">
        <v>1926</v>
      </c>
      <c r="L91" s="1239"/>
      <c r="M91" s="1242"/>
      <c r="N91" s="1244"/>
      <c r="O91" s="814" t="s">
        <v>1899</v>
      </c>
      <c r="P91" s="814" t="s">
        <v>1910</v>
      </c>
      <c r="Q91" s="814" t="s">
        <v>1899</v>
      </c>
      <c r="R91" s="1246"/>
      <c r="S91" s="1331"/>
      <c r="T91" s="1332"/>
      <c r="U91" s="1332"/>
      <c r="V91" s="1332"/>
      <c r="W91" s="1333"/>
      <c r="X91" s="1265" t="str">
        <f>Z77</f>
        <v/>
      </c>
      <c r="AB91" s="1139"/>
    </row>
    <row r="92" spans="1:30" s="754" customFormat="1" ht="14.1" customHeight="1">
      <c r="A92" s="1346"/>
      <c r="B92" s="1348"/>
      <c r="C92" s="770"/>
      <c r="D92" s="771"/>
      <c r="E92" s="1254"/>
      <c r="F92" s="1255"/>
      <c r="G92" s="1255"/>
      <c r="H92" s="1255"/>
      <c r="I92" s="1255"/>
      <c r="J92" s="1257"/>
      <c r="K92" s="1254"/>
      <c r="L92" s="1257"/>
      <c r="M92" s="1259"/>
      <c r="N92" s="1227"/>
      <c r="O92" s="810"/>
      <c r="P92" s="810"/>
      <c r="Q92" s="810"/>
      <c r="R92" s="1228"/>
      <c r="S92" s="1334"/>
      <c r="T92" s="1335"/>
      <c r="U92" s="1335"/>
      <c r="V92" s="1335"/>
      <c r="W92" s="1336"/>
      <c r="X92" s="1152"/>
      <c r="AB92" s="1139"/>
    </row>
    <row r="93" spans="1:30" s="754" customFormat="1" ht="14.1" customHeight="1">
      <c r="A93" s="1346"/>
      <c r="B93" s="1348"/>
      <c r="C93" s="768" t="s">
        <v>1850</v>
      </c>
      <c r="D93" s="769"/>
      <c r="E93" s="1159" t="s">
        <v>1851</v>
      </c>
      <c r="F93" s="1160"/>
      <c r="G93" s="1160"/>
      <c r="H93" s="1160"/>
      <c r="I93" s="1160"/>
      <c r="J93" s="1164"/>
      <c r="K93" s="1159" t="s">
        <v>1832</v>
      </c>
      <c r="L93" s="1164"/>
      <c r="M93" s="1258"/>
      <c r="N93" s="1393"/>
      <c r="O93" s="816" t="s">
        <v>1899</v>
      </c>
      <c r="P93" s="816" t="s">
        <v>1899</v>
      </c>
      <c r="Q93" s="816" t="s">
        <v>1899</v>
      </c>
      <c r="R93" s="1395"/>
      <c r="S93" s="1172" t="s">
        <v>1828</v>
      </c>
      <c r="T93" s="1173"/>
      <c r="U93" s="1173"/>
      <c r="V93" s="1173"/>
      <c r="W93" s="1174"/>
      <c r="X93" s="1350" t="str">
        <f>Z79</f>
        <v/>
      </c>
      <c r="AB93" s="1139"/>
    </row>
    <row r="94" spans="1:30" s="754" customFormat="1" ht="14.1" customHeight="1" thickBot="1">
      <c r="A94" s="1347"/>
      <c r="B94" s="1349"/>
      <c r="C94" s="777"/>
      <c r="D94" s="775"/>
      <c r="E94" s="1299"/>
      <c r="F94" s="1300"/>
      <c r="G94" s="1300"/>
      <c r="H94" s="1300"/>
      <c r="I94" s="1300"/>
      <c r="J94" s="1302"/>
      <c r="K94" s="1299"/>
      <c r="L94" s="1302"/>
      <c r="M94" s="1303"/>
      <c r="N94" s="1394"/>
      <c r="O94" s="817"/>
      <c r="P94" s="817"/>
      <c r="Q94" s="817"/>
      <c r="R94" s="1396"/>
      <c r="S94" s="1308"/>
      <c r="T94" s="1309"/>
      <c r="U94" s="1309"/>
      <c r="V94" s="1309"/>
      <c r="W94" s="1310"/>
      <c r="X94" s="1273"/>
      <c r="AB94" s="1139"/>
    </row>
    <row r="95" spans="1:30" s="754" customFormat="1" ht="15" customHeight="1" thickBot="1">
      <c r="A95" s="779"/>
      <c r="B95" s="778"/>
      <c r="C95" s="774"/>
      <c r="D95" s="774"/>
      <c r="E95" s="780"/>
      <c r="F95" s="780"/>
      <c r="G95" s="780"/>
      <c r="H95" s="780"/>
      <c r="I95" s="780"/>
      <c r="J95" s="780"/>
      <c r="K95" s="780"/>
      <c r="L95" s="780"/>
      <c r="M95" s="789"/>
      <c r="N95" s="790"/>
      <c r="O95" s="790"/>
      <c r="P95" s="790"/>
      <c r="Q95" s="790"/>
      <c r="R95" s="790"/>
      <c r="S95" s="791"/>
      <c r="T95" s="791"/>
      <c r="U95" s="791"/>
      <c r="V95" s="791"/>
      <c r="W95" s="791"/>
      <c r="X95" s="792" t="s">
        <v>1930</v>
      </c>
    </row>
    <row r="96" spans="1:30" s="754" customFormat="1" ht="18" customHeight="1">
      <c r="A96" s="1397" t="s">
        <v>1876</v>
      </c>
      <c r="B96" s="1203" t="s">
        <v>1812</v>
      </c>
      <c r="C96" s="1206" t="s">
        <v>1813</v>
      </c>
      <c r="D96" s="1207"/>
      <c r="E96" s="1206" t="s">
        <v>1814</v>
      </c>
      <c r="F96" s="1212"/>
      <c r="G96" s="1212"/>
      <c r="H96" s="1212"/>
      <c r="I96" s="1212"/>
      <c r="J96" s="1212"/>
      <c r="K96" s="1215" t="s">
        <v>1815</v>
      </c>
      <c r="L96" s="1207"/>
      <c r="M96" s="1280"/>
      <c r="N96" s="1283" t="s">
        <v>1817</v>
      </c>
      <c r="O96" s="1284"/>
      <c r="P96" s="1284"/>
      <c r="Q96" s="1284"/>
      <c r="R96" s="1285"/>
      <c r="S96" s="1280" t="s">
        <v>1818</v>
      </c>
      <c r="T96" s="1289"/>
      <c r="U96" s="1289"/>
      <c r="V96" s="1284"/>
      <c r="W96" s="1285"/>
      <c r="X96" s="1296" t="s">
        <v>1819</v>
      </c>
    </row>
    <row r="97" spans="1:31" s="754" customFormat="1" ht="18" customHeight="1">
      <c r="A97" s="1348"/>
      <c r="B97" s="1204"/>
      <c r="C97" s="1208"/>
      <c r="D97" s="1209"/>
      <c r="E97" s="1208"/>
      <c r="F97" s="1213"/>
      <c r="G97" s="1213"/>
      <c r="H97" s="1213"/>
      <c r="I97" s="1213"/>
      <c r="J97" s="1213"/>
      <c r="K97" s="1216"/>
      <c r="L97" s="1209"/>
      <c r="M97" s="1281"/>
      <c r="N97" s="1286"/>
      <c r="O97" s="1287"/>
      <c r="P97" s="1287"/>
      <c r="Q97" s="1287"/>
      <c r="R97" s="1288"/>
      <c r="S97" s="1290"/>
      <c r="T97" s="1291"/>
      <c r="U97" s="1291"/>
      <c r="V97" s="1291"/>
      <c r="W97" s="1292"/>
      <c r="X97" s="1297"/>
    </row>
    <row r="98" spans="1:31" s="754" customFormat="1" ht="18" customHeight="1">
      <c r="A98" s="1348"/>
      <c r="B98" s="1205"/>
      <c r="C98" s="1210"/>
      <c r="D98" s="1211"/>
      <c r="E98" s="1210"/>
      <c r="F98" s="1214"/>
      <c r="G98" s="1214"/>
      <c r="H98" s="1214"/>
      <c r="I98" s="1214"/>
      <c r="J98" s="1214"/>
      <c r="K98" s="1217"/>
      <c r="L98" s="1211"/>
      <c r="M98" s="1282"/>
      <c r="N98" s="793" t="s">
        <v>1820</v>
      </c>
      <c r="O98" s="1311" t="s">
        <v>1821</v>
      </c>
      <c r="P98" s="1312"/>
      <c r="Q98" s="1313"/>
      <c r="R98" s="794" t="s">
        <v>1822</v>
      </c>
      <c r="S98" s="1293"/>
      <c r="T98" s="1294"/>
      <c r="U98" s="1294"/>
      <c r="V98" s="1294"/>
      <c r="W98" s="1295"/>
      <c r="X98" s="1298"/>
    </row>
    <row r="99" spans="1:31" s="754" customFormat="1" ht="14.1" customHeight="1">
      <c r="A99" s="1348"/>
      <c r="B99" s="1388" t="s">
        <v>1839</v>
      </c>
      <c r="C99" s="1153" t="s">
        <v>1931</v>
      </c>
      <c r="D99" s="1154"/>
      <c r="E99" s="1157" t="s">
        <v>1860</v>
      </c>
      <c r="F99" s="1158"/>
      <c r="G99" s="1158"/>
      <c r="H99" s="1158"/>
      <c r="I99" s="1158"/>
      <c r="J99" s="1162"/>
      <c r="K99" s="1157" t="s">
        <v>1928</v>
      </c>
      <c r="L99" s="1162"/>
      <c r="M99" s="1391"/>
      <c r="N99" s="1392"/>
      <c r="O99" s="809" t="s">
        <v>1910</v>
      </c>
      <c r="P99" s="809" t="s">
        <v>1899</v>
      </c>
      <c r="Q99" s="809" t="s">
        <v>1899</v>
      </c>
      <c r="R99" s="809" t="s">
        <v>1899</v>
      </c>
      <c r="S99" s="1169"/>
      <c r="T99" s="1170"/>
      <c r="U99" s="1170"/>
      <c r="V99" s="1170"/>
      <c r="W99" s="1171"/>
      <c r="X99" s="1151" t="str">
        <f>Z81</f>
        <v/>
      </c>
    </row>
    <row r="100" spans="1:31" s="754" customFormat="1" ht="13.5" customHeight="1">
      <c r="A100" s="1348"/>
      <c r="B100" s="1389"/>
      <c r="C100" s="1155"/>
      <c r="D100" s="1156"/>
      <c r="E100" s="1159"/>
      <c r="F100" s="1160"/>
      <c r="G100" s="1160"/>
      <c r="H100" s="1160"/>
      <c r="I100" s="1160"/>
      <c r="J100" s="1164"/>
      <c r="K100" s="1159"/>
      <c r="L100" s="1164"/>
      <c r="M100" s="1270"/>
      <c r="N100" s="1393"/>
      <c r="O100" s="813"/>
      <c r="P100" s="813"/>
      <c r="Q100" s="813"/>
      <c r="R100" s="813"/>
      <c r="S100" s="1172"/>
      <c r="T100" s="1173"/>
      <c r="U100" s="1173"/>
      <c r="V100" s="1173"/>
      <c r="W100" s="1174"/>
      <c r="X100" s="1264"/>
    </row>
    <row r="101" spans="1:31" s="754" customFormat="1" ht="14.1" customHeight="1">
      <c r="A101" s="1348"/>
      <c r="B101" s="1389"/>
      <c r="C101" s="768"/>
      <c r="D101" s="769"/>
      <c r="E101" s="1234" t="s">
        <v>1933</v>
      </c>
      <c r="F101" s="1235"/>
      <c r="G101" s="1235"/>
      <c r="H101" s="1235"/>
      <c r="I101" s="1235"/>
      <c r="J101" s="1239"/>
      <c r="K101" s="1234" t="s">
        <v>1852</v>
      </c>
      <c r="L101" s="1239"/>
      <c r="M101" s="1270"/>
      <c r="N101" s="816" t="s">
        <v>1899</v>
      </c>
      <c r="O101" s="814" t="s">
        <v>1899</v>
      </c>
      <c r="P101" s="814" t="s">
        <v>1899</v>
      </c>
      <c r="Q101" s="814" t="s">
        <v>1889</v>
      </c>
      <c r="R101" s="1246"/>
      <c r="S101" s="1248"/>
      <c r="T101" s="1249"/>
      <c r="U101" s="1249"/>
      <c r="V101" s="1249"/>
      <c r="W101" s="1250"/>
      <c r="X101" s="1265" t="str">
        <f>Z83</f>
        <v/>
      </c>
    </row>
    <row r="102" spans="1:31" s="754" customFormat="1" ht="18" customHeight="1" thickBot="1">
      <c r="A102" s="1348"/>
      <c r="B102" s="1390"/>
      <c r="C102" s="837"/>
      <c r="D102" s="838"/>
      <c r="E102" s="1338"/>
      <c r="F102" s="1339"/>
      <c r="G102" s="1339"/>
      <c r="H102" s="1339"/>
      <c r="I102" s="1339"/>
      <c r="J102" s="1340"/>
      <c r="K102" s="1338"/>
      <c r="L102" s="1340"/>
      <c r="M102" s="1398"/>
      <c r="N102" s="836"/>
      <c r="O102" s="836"/>
      <c r="P102" s="836"/>
      <c r="Q102" s="836"/>
      <c r="R102" s="1342"/>
      <c r="S102" s="1343"/>
      <c r="T102" s="1344"/>
      <c r="U102" s="1344"/>
      <c r="V102" s="1344"/>
      <c r="W102" s="1345"/>
      <c r="X102" s="1399"/>
      <c r="Z102" s="845" t="s">
        <v>1819</v>
      </c>
      <c r="AA102" s="846"/>
      <c r="AB102" s="846"/>
      <c r="AC102" s="846"/>
      <c r="AD102" s="846" t="s">
        <v>2078</v>
      </c>
    </row>
    <row r="103" spans="1:31" s="754" customFormat="1" ht="14.1" customHeight="1" thickTop="1">
      <c r="A103" s="1348"/>
      <c r="B103" s="1404" t="s">
        <v>1934</v>
      </c>
      <c r="C103" s="839" t="s">
        <v>1935</v>
      </c>
      <c r="D103" s="840"/>
      <c r="E103" s="1408" t="s">
        <v>1861</v>
      </c>
      <c r="F103" s="1409"/>
      <c r="G103" s="1409"/>
      <c r="H103" s="1409"/>
      <c r="I103" s="1409"/>
      <c r="J103" s="1410"/>
      <c r="K103" s="1408" t="s">
        <v>1936</v>
      </c>
      <c r="L103" s="1410"/>
      <c r="M103" s="1411"/>
      <c r="N103" s="841" t="s">
        <v>1890</v>
      </c>
      <c r="O103" s="841" t="s">
        <v>1894</v>
      </c>
      <c r="P103" s="841" t="s">
        <v>1899</v>
      </c>
      <c r="Q103" s="841" t="s">
        <v>1889</v>
      </c>
      <c r="R103" s="1412"/>
      <c r="S103" s="1413"/>
      <c r="T103" s="1414"/>
      <c r="U103" s="1414"/>
      <c r="V103" s="1414"/>
      <c r="W103" s="1415"/>
      <c r="X103" s="1400" t="str">
        <f>Z103</f>
        <v/>
      </c>
      <c r="Z103" s="1125" t="str">
        <f>IF(M103="","",AA103)</f>
        <v/>
      </c>
      <c r="AA103" s="1127" t="str">
        <f>IF(COUNTIF(N104:R104,$AB$4),$AB$4,$AB$5)</f>
        <v>×</v>
      </c>
      <c r="AB103" s="1131" t="str">
        <f>X103&amp;""</f>
        <v/>
      </c>
      <c r="AC103" s="1132" t="str">
        <f>IF(COUNTIF(AB103:AB106,$AB$5),$AB$5,$AB$4)</f>
        <v>○</v>
      </c>
      <c r="AD103" s="1134" t="str">
        <f>IF(AE103=4,"",AC103)</f>
        <v/>
      </c>
      <c r="AE103" s="1124">
        <f>COUNTBLANK(Z103:Z106)</f>
        <v>4</v>
      </c>
    </row>
    <row r="104" spans="1:31" s="754" customFormat="1" ht="14.1" customHeight="1" thickBot="1">
      <c r="A104" s="1348"/>
      <c r="B104" s="1405"/>
      <c r="C104" s="768"/>
      <c r="D104" s="769"/>
      <c r="E104" s="1159"/>
      <c r="F104" s="1160"/>
      <c r="G104" s="1160"/>
      <c r="H104" s="1160"/>
      <c r="I104" s="1160"/>
      <c r="J104" s="1164"/>
      <c r="K104" s="1159"/>
      <c r="L104" s="1164"/>
      <c r="M104" s="1258"/>
      <c r="N104" s="812"/>
      <c r="O104" s="813"/>
      <c r="P104" s="813"/>
      <c r="Q104" s="813"/>
      <c r="R104" s="1168"/>
      <c r="S104" s="1172"/>
      <c r="T104" s="1173"/>
      <c r="U104" s="1173"/>
      <c r="V104" s="1173"/>
      <c r="W104" s="1174"/>
      <c r="X104" s="1176"/>
      <c r="Z104" s="1126"/>
      <c r="AA104" s="1128">
        <f>IF(COUNTIF('施工プロセスチェックリスト（一般監督員）'!BE165:BE182,$A$105),$A$105,$A$104)</f>
        <v>0</v>
      </c>
      <c r="AB104" s="1131"/>
      <c r="AC104" s="1133">
        <f>IF(COUNTIF('施工プロセスチェックリスト（一般監督員）'!BA165:BA182,$A$105),$A$105,$A$104)</f>
        <v>0</v>
      </c>
      <c r="AD104" s="1135"/>
      <c r="AE104" s="1124"/>
    </row>
    <row r="105" spans="1:31" s="754" customFormat="1" ht="14.1" customHeight="1">
      <c r="A105" s="1348"/>
      <c r="B105" s="1406"/>
      <c r="C105" s="768"/>
      <c r="D105" s="769"/>
      <c r="E105" s="1357" t="s">
        <v>1937</v>
      </c>
      <c r="F105" s="1377"/>
      <c r="G105" s="1377"/>
      <c r="H105" s="1377"/>
      <c r="I105" s="1377"/>
      <c r="J105" s="1358"/>
      <c r="K105" s="1357" t="s">
        <v>1928</v>
      </c>
      <c r="L105" s="1358"/>
      <c r="M105" s="1359"/>
      <c r="N105" s="1401"/>
      <c r="O105" s="820" t="s">
        <v>1890</v>
      </c>
      <c r="P105" s="820" t="s">
        <v>1894</v>
      </c>
      <c r="Q105" s="820" t="s">
        <v>1898</v>
      </c>
      <c r="R105" s="1361"/>
      <c r="S105" s="1363"/>
      <c r="T105" s="1364"/>
      <c r="U105" s="1364"/>
      <c r="V105" s="1364"/>
      <c r="W105" s="1365"/>
      <c r="X105" s="1402" t="str">
        <f>AC105</f>
        <v/>
      </c>
      <c r="Z105" s="1125" t="str">
        <f>IF(M109="","",AA105)</f>
        <v/>
      </c>
      <c r="AA105" s="1127" t="str">
        <f>IF(COUNTIF(N110:R110,$AB$4),$AB$4,$AB$5)</f>
        <v>×</v>
      </c>
      <c r="AB105" s="1131" t="str">
        <f>X109&amp;""</f>
        <v/>
      </c>
      <c r="AC105" s="1129" t="str">
        <f>IF(M105="","",AD105)</f>
        <v/>
      </c>
      <c r="AD105" s="1136" t="str">
        <f>IF(COUNTIF(N106:Q106,$AB$4),$AB$4,$AB$5)</f>
        <v>×</v>
      </c>
    </row>
    <row r="106" spans="1:31" s="754" customFormat="1" ht="14.1" customHeight="1" thickBot="1">
      <c r="A106" s="1348"/>
      <c r="B106" s="1406"/>
      <c r="C106" s="768"/>
      <c r="D106" s="769"/>
      <c r="E106" s="1354"/>
      <c r="F106" s="1355"/>
      <c r="G106" s="1355"/>
      <c r="H106" s="1355"/>
      <c r="I106" s="1355"/>
      <c r="J106" s="1356"/>
      <c r="K106" s="1354"/>
      <c r="L106" s="1356"/>
      <c r="M106" s="1376"/>
      <c r="N106" s="1379"/>
      <c r="O106" s="823"/>
      <c r="P106" s="823"/>
      <c r="Q106" s="823"/>
      <c r="R106" s="1380"/>
      <c r="S106" s="1366"/>
      <c r="T106" s="1367"/>
      <c r="U106" s="1367"/>
      <c r="V106" s="1367"/>
      <c r="W106" s="1368"/>
      <c r="X106" s="1403"/>
      <c r="Z106" s="1126"/>
      <c r="AA106" s="1128">
        <f>IF(COUNTIF('施工プロセスチェックリスト（一般監督員）'!BE167:BE184,$A$105),$A$105,$A$104)</f>
        <v>0</v>
      </c>
      <c r="AB106" s="1131"/>
      <c r="AC106" s="1130"/>
      <c r="AD106" s="1128">
        <f>IF(COUNTIF('施工プロセスチェックリスト（一般監督員）'!BH167:BH184,$A$105),$A$105,$A$104)</f>
        <v>0</v>
      </c>
    </row>
    <row r="107" spans="1:31" s="754" customFormat="1" ht="14.1" customHeight="1">
      <c r="A107" s="1348"/>
      <c r="B107" s="1406"/>
      <c r="C107" s="768"/>
      <c r="D107" s="769"/>
      <c r="E107" s="1357" t="s">
        <v>1862</v>
      </c>
      <c r="F107" s="1377"/>
      <c r="G107" s="1377"/>
      <c r="H107" s="1377"/>
      <c r="I107" s="1377"/>
      <c r="J107" s="1358"/>
      <c r="K107" s="1357" t="s">
        <v>1932</v>
      </c>
      <c r="L107" s="1358"/>
      <c r="M107" s="1359"/>
      <c r="N107" s="1378"/>
      <c r="O107" s="820" t="s">
        <v>1899</v>
      </c>
      <c r="P107" s="820" t="s">
        <v>1910</v>
      </c>
      <c r="Q107" s="820" t="s">
        <v>1910</v>
      </c>
      <c r="R107" s="1361"/>
      <c r="S107" s="1363"/>
      <c r="T107" s="1364"/>
      <c r="U107" s="1364"/>
      <c r="V107" s="1364"/>
      <c r="W107" s="1365"/>
      <c r="X107" s="1402" t="str">
        <f>AC107</f>
        <v/>
      </c>
      <c r="AC107" s="1129" t="str">
        <f>IF(M107="","",AD107)</f>
        <v/>
      </c>
      <c r="AD107" s="1127" t="str">
        <f>IF(COUNTIF(N108:Q108,$AB$4),$AB$4,$AB$5)</f>
        <v>×</v>
      </c>
    </row>
    <row r="108" spans="1:31" s="754" customFormat="1" ht="14.1" customHeight="1" thickBot="1">
      <c r="A108" s="1348"/>
      <c r="B108" s="1406"/>
      <c r="C108" s="768"/>
      <c r="D108" s="769"/>
      <c r="E108" s="1354"/>
      <c r="F108" s="1355"/>
      <c r="G108" s="1355"/>
      <c r="H108" s="1355"/>
      <c r="I108" s="1355"/>
      <c r="J108" s="1356"/>
      <c r="K108" s="1354"/>
      <c r="L108" s="1356"/>
      <c r="M108" s="1376"/>
      <c r="N108" s="1379"/>
      <c r="O108" s="823"/>
      <c r="P108" s="823"/>
      <c r="Q108" s="823"/>
      <c r="R108" s="1380"/>
      <c r="S108" s="1366"/>
      <c r="T108" s="1367"/>
      <c r="U108" s="1367"/>
      <c r="V108" s="1367"/>
      <c r="W108" s="1368"/>
      <c r="X108" s="1403"/>
      <c r="AC108" s="1130"/>
      <c r="AD108" s="1128">
        <f>IF(COUNTIF('施工プロセスチェックリスト（一般監督員）'!BH169:BH186,$A$105),$A$105,$A$104)</f>
        <v>0</v>
      </c>
    </row>
    <row r="109" spans="1:31" s="754" customFormat="1" ht="14.1" customHeight="1">
      <c r="A109" s="1348"/>
      <c r="B109" s="1406"/>
      <c r="C109" s="760"/>
      <c r="D109" s="769"/>
      <c r="E109" s="1159" t="s">
        <v>1877</v>
      </c>
      <c r="F109" s="1160"/>
      <c r="G109" s="1160"/>
      <c r="H109" s="1160"/>
      <c r="I109" s="1160"/>
      <c r="J109" s="1164"/>
      <c r="K109" s="1159" t="s">
        <v>1932</v>
      </c>
      <c r="L109" s="1164"/>
      <c r="M109" s="1258"/>
      <c r="N109" s="1226"/>
      <c r="O109" s="816" t="s">
        <v>1890</v>
      </c>
      <c r="P109" s="816" t="s">
        <v>1899</v>
      </c>
      <c r="Q109" s="816" t="s">
        <v>1899</v>
      </c>
      <c r="R109" s="1168"/>
      <c r="S109" s="1172"/>
      <c r="T109" s="1173"/>
      <c r="U109" s="1173"/>
      <c r="V109" s="1173"/>
      <c r="W109" s="1174"/>
      <c r="X109" s="1177" t="str">
        <f>Z105</f>
        <v/>
      </c>
    </row>
    <row r="110" spans="1:31" s="754" customFormat="1" ht="14.1" customHeight="1" thickBot="1">
      <c r="A110" s="1348"/>
      <c r="B110" s="1407"/>
      <c r="C110" s="842"/>
      <c r="D110" s="838"/>
      <c r="E110" s="1338"/>
      <c r="F110" s="1339"/>
      <c r="G110" s="1339"/>
      <c r="H110" s="1339"/>
      <c r="I110" s="1339"/>
      <c r="J110" s="1340"/>
      <c r="K110" s="1338"/>
      <c r="L110" s="1340"/>
      <c r="M110" s="1341"/>
      <c r="N110" s="1416"/>
      <c r="O110" s="836"/>
      <c r="P110" s="836"/>
      <c r="Q110" s="836"/>
      <c r="R110" s="1342"/>
      <c r="S110" s="1343"/>
      <c r="T110" s="1344"/>
      <c r="U110" s="1344"/>
      <c r="V110" s="1344"/>
      <c r="W110" s="1345"/>
      <c r="X110" s="1337"/>
    </row>
    <row r="111" spans="1:31" s="754" customFormat="1" ht="14.1" customHeight="1" thickTop="1">
      <c r="A111" s="1348"/>
      <c r="B111" s="1405" t="s">
        <v>1840</v>
      </c>
      <c r="C111" s="768" t="s">
        <v>1938</v>
      </c>
      <c r="D111" s="769"/>
      <c r="E111" s="1351" t="s">
        <v>1863</v>
      </c>
      <c r="F111" s="1352"/>
      <c r="G111" s="1352"/>
      <c r="H111" s="1352"/>
      <c r="I111" s="1352"/>
      <c r="J111" s="1353"/>
      <c r="K111" s="1351" t="s">
        <v>1926</v>
      </c>
      <c r="L111" s="1353"/>
      <c r="M111" s="1360"/>
      <c r="N111" s="1401"/>
      <c r="O111" s="824" t="s">
        <v>1889</v>
      </c>
      <c r="P111" s="824" t="s">
        <v>1899</v>
      </c>
      <c r="Q111" s="824" t="s">
        <v>1894</v>
      </c>
      <c r="R111" s="1362"/>
      <c r="S111" s="1417"/>
      <c r="T111" s="1418"/>
      <c r="U111" s="1418"/>
      <c r="V111" s="1418"/>
      <c r="W111" s="1419"/>
      <c r="X111" s="1420" t="str">
        <f>AC111</f>
        <v/>
      </c>
      <c r="AC111" s="1129" t="str">
        <f>IF(M111="","",AD111)</f>
        <v/>
      </c>
      <c r="AD111" s="1127" t="str">
        <f>IF(COUNTIF(N112:Q112,$AB$4),$AB$4,$AB$5)</f>
        <v>×</v>
      </c>
    </row>
    <row r="112" spans="1:31" s="754" customFormat="1" ht="14.1" customHeight="1" thickBot="1">
      <c r="A112" s="1348"/>
      <c r="B112" s="1405"/>
      <c r="C112" s="768"/>
      <c r="D112" s="769"/>
      <c r="E112" s="1351"/>
      <c r="F112" s="1352"/>
      <c r="G112" s="1352"/>
      <c r="H112" s="1352"/>
      <c r="I112" s="1352"/>
      <c r="J112" s="1353"/>
      <c r="K112" s="1351"/>
      <c r="L112" s="1353"/>
      <c r="M112" s="1360"/>
      <c r="N112" s="1401"/>
      <c r="O112" s="822"/>
      <c r="P112" s="822"/>
      <c r="Q112" s="822"/>
      <c r="R112" s="1362"/>
      <c r="S112" s="1417"/>
      <c r="T112" s="1418"/>
      <c r="U112" s="1418"/>
      <c r="V112" s="1418"/>
      <c r="W112" s="1419"/>
      <c r="X112" s="1403"/>
      <c r="AC112" s="1130"/>
      <c r="AD112" s="1136">
        <f>IF(COUNTIF('施工プロセスチェックリスト（一般監督員）'!BH173:BH190,$A$105),$A$105,$A$104)</f>
        <v>0</v>
      </c>
    </row>
    <row r="113" spans="1:31" s="754" customFormat="1" ht="14.1" customHeight="1">
      <c r="A113" s="1348"/>
      <c r="B113" s="1405"/>
      <c r="C113" s="768"/>
      <c r="D113" s="769"/>
      <c r="E113" s="1234" t="s">
        <v>1864</v>
      </c>
      <c r="F113" s="1235"/>
      <c r="G113" s="1235"/>
      <c r="H113" s="1235"/>
      <c r="I113" s="1235"/>
      <c r="J113" s="1239"/>
      <c r="K113" s="1234" t="s">
        <v>1926</v>
      </c>
      <c r="L113" s="1239"/>
      <c r="M113" s="1242"/>
      <c r="N113" s="1244"/>
      <c r="O113" s="814" t="s">
        <v>1894</v>
      </c>
      <c r="P113" s="814" t="s">
        <v>1889</v>
      </c>
      <c r="Q113" s="814" t="s">
        <v>1894</v>
      </c>
      <c r="R113" s="1246"/>
      <c r="S113" s="1248"/>
      <c r="T113" s="1249"/>
      <c r="U113" s="1249"/>
      <c r="V113" s="1249"/>
      <c r="W113" s="1250"/>
      <c r="X113" s="1177" t="str">
        <f>Z113</f>
        <v/>
      </c>
      <c r="Z113" s="1125" t="str">
        <f>IF(M113="","",AA113)</f>
        <v/>
      </c>
      <c r="AA113" s="1127" t="str">
        <f>IF(COUNTIF(N114:R114,$AB$4),$AB$4,$AB$5)</f>
        <v>×</v>
      </c>
      <c r="AB113" s="1131" t="str">
        <f>X113&amp;""</f>
        <v/>
      </c>
      <c r="AC113" s="1132" t="str">
        <f>IF(COUNTIF(AB113:AB122,$AB$5),$AB$5,$AB$4)</f>
        <v>○</v>
      </c>
      <c r="AD113" s="1134" t="str">
        <f>IF(AE113=10,"",AC113)</f>
        <v/>
      </c>
      <c r="AE113" s="1124">
        <f>COUNTBLANK(Z113:Z122)</f>
        <v>10</v>
      </c>
    </row>
    <row r="114" spans="1:31" s="754" customFormat="1" ht="14.1" customHeight="1" thickBot="1">
      <c r="A114" s="1348"/>
      <c r="B114" s="1405"/>
      <c r="C114" s="768"/>
      <c r="D114" s="769"/>
      <c r="E114" s="1236"/>
      <c r="F114" s="1237"/>
      <c r="G114" s="1237"/>
      <c r="H114" s="1237"/>
      <c r="I114" s="1237"/>
      <c r="J114" s="1241"/>
      <c r="K114" s="1236"/>
      <c r="L114" s="1241"/>
      <c r="M114" s="1243"/>
      <c r="N114" s="1245"/>
      <c r="O114" s="815"/>
      <c r="P114" s="815"/>
      <c r="Q114" s="815"/>
      <c r="R114" s="1247"/>
      <c r="S114" s="1251"/>
      <c r="T114" s="1252"/>
      <c r="U114" s="1252"/>
      <c r="V114" s="1252"/>
      <c r="W114" s="1253"/>
      <c r="X114" s="1176"/>
      <c r="Z114" s="1126"/>
      <c r="AA114" s="1128">
        <f>IF(COUNTIF('施工プロセスチェックリスト（一般監督員）'!BE175:BE192,$A$105),$A$105,$A$104)</f>
        <v>0</v>
      </c>
      <c r="AB114" s="1131"/>
      <c r="AC114" s="1133">
        <f>IF(COUNTIF('施工プロセスチェックリスト（一般監督員）'!BA173:BA190,$A$105),$A$105,$A$104)</f>
        <v>0</v>
      </c>
      <c r="AD114" s="1135"/>
      <c r="AE114" s="1124"/>
    </row>
    <row r="115" spans="1:31" s="754" customFormat="1" ht="14.1" customHeight="1">
      <c r="A115" s="1348"/>
      <c r="B115" s="1405"/>
      <c r="C115" s="768"/>
      <c r="D115" s="769"/>
      <c r="E115" s="1351" t="s">
        <v>1865</v>
      </c>
      <c r="F115" s="1352"/>
      <c r="G115" s="1352"/>
      <c r="H115" s="1352"/>
      <c r="I115" s="1352"/>
      <c r="J115" s="1353"/>
      <c r="K115" s="1351" t="s">
        <v>1928</v>
      </c>
      <c r="L115" s="1353"/>
      <c r="M115" s="1360"/>
      <c r="N115" s="1401"/>
      <c r="O115" s="824" t="s">
        <v>1898</v>
      </c>
      <c r="P115" s="824" t="s">
        <v>1898</v>
      </c>
      <c r="Q115" s="824" t="s">
        <v>1894</v>
      </c>
      <c r="R115" s="1362"/>
      <c r="S115" s="1417"/>
      <c r="T115" s="1418"/>
      <c r="U115" s="1418"/>
      <c r="V115" s="1418"/>
      <c r="W115" s="1419"/>
      <c r="X115" s="1402" t="str">
        <f>AC115</f>
        <v/>
      </c>
      <c r="Z115" s="1125" t="str">
        <f>IF(M117="","",AA115)</f>
        <v/>
      </c>
      <c r="AA115" s="1127" t="str">
        <f>IF(COUNTIF(N118:R118,$AB$4),$AB$4,$AB$5)</f>
        <v>×</v>
      </c>
      <c r="AB115" s="1137" t="str">
        <f>X117&amp;""</f>
        <v/>
      </c>
      <c r="AC115" s="1129" t="str">
        <f>IF(M115="","",AD115)</f>
        <v/>
      </c>
      <c r="AD115" s="1136" t="str">
        <f>IF(COUNTIF(N116:Q116,$AB$4),$AB$4,$AB$5)</f>
        <v>×</v>
      </c>
    </row>
    <row r="116" spans="1:31" s="754" customFormat="1" ht="14.1" customHeight="1" thickBot="1">
      <c r="A116" s="1348"/>
      <c r="B116" s="1405"/>
      <c r="C116" s="768"/>
      <c r="D116" s="769"/>
      <c r="E116" s="1351"/>
      <c r="F116" s="1352"/>
      <c r="G116" s="1352"/>
      <c r="H116" s="1352"/>
      <c r="I116" s="1352"/>
      <c r="J116" s="1353"/>
      <c r="K116" s="1351"/>
      <c r="L116" s="1353"/>
      <c r="M116" s="1360"/>
      <c r="N116" s="1401"/>
      <c r="O116" s="822"/>
      <c r="P116" s="822"/>
      <c r="Q116" s="822"/>
      <c r="R116" s="1362"/>
      <c r="S116" s="1417"/>
      <c r="T116" s="1418"/>
      <c r="U116" s="1418"/>
      <c r="V116" s="1418"/>
      <c r="W116" s="1419"/>
      <c r="X116" s="1403"/>
      <c r="Z116" s="1126"/>
      <c r="AA116" s="1128">
        <f>IF(COUNTIF('施工プロセスチェックリスト（一般監督員）'!BE177:BE194,$A$105),$A$105,$A$104)</f>
        <v>0</v>
      </c>
      <c r="AB116" s="1138"/>
      <c r="AC116" s="1130"/>
      <c r="AD116" s="1128">
        <f>IF(COUNTIF('施工プロセスチェックリスト（一般監督員）'!BH177:BH194,$A$105),$A$105,$A$104)</f>
        <v>0</v>
      </c>
    </row>
    <row r="117" spans="1:31" s="754" customFormat="1" ht="14.1" customHeight="1">
      <c r="A117" s="1348"/>
      <c r="B117" s="1405"/>
      <c r="C117" s="768"/>
      <c r="D117" s="769"/>
      <c r="E117" s="1234" t="s">
        <v>1866</v>
      </c>
      <c r="F117" s="1235"/>
      <c r="G117" s="1235"/>
      <c r="H117" s="1235"/>
      <c r="I117" s="1235"/>
      <c r="J117" s="1239"/>
      <c r="K117" s="1234" t="s">
        <v>1926</v>
      </c>
      <c r="L117" s="1239"/>
      <c r="M117" s="1242"/>
      <c r="N117" s="1244"/>
      <c r="O117" s="814" t="s">
        <v>1910</v>
      </c>
      <c r="P117" s="814" t="s">
        <v>1883</v>
      </c>
      <c r="Q117" s="814" t="s">
        <v>1898</v>
      </c>
      <c r="R117" s="1246"/>
      <c r="S117" s="1248"/>
      <c r="T117" s="1249"/>
      <c r="U117" s="1249"/>
      <c r="V117" s="1249"/>
      <c r="W117" s="1250"/>
      <c r="X117" s="1177" t="str">
        <f>Z115</f>
        <v/>
      </c>
      <c r="Z117" s="1125" t="str">
        <f>IF(M123="","",AA117)</f>
        <v/>
      </c>
      <c r="AA117" s="1127" t="str">
        <f>IF(COUNTIF(N124:R124,$AB$4),$AB$4,$AB$5)</f>
        <v>×</v>
      </c>
      <c r="AB117" s="1137" t="str">
        <f>X123&amp;""</f>
        <v/>
      </c>
    </row>
    <row r="118" spans="1:31" s="754" customFormat="1" ht="14.1" customHeight="1" thickBot="1">
      <c r="A118" s="1348"/>
      <c r="B118" s="1405"/>
      <c r="C118" s="768"/>
      <c r="D118" s="769"/>
      <c r="E118" s="1236"/>
      <c r="F118" s="1237"/>
      <c r="G118" s="1237"/>
      <c r="H118" s="1237"/>
      <c r="I118" s="1237"/>
      <c r="J118" s="1241"/>
      <c r="K118" s="1236"/>
      <c r="L118" s="1241"/>
      <c r="M118" s="1243"/>
      <c r="N118" s="1245"/>
      <c r="O118" s="815"/>
      <c r="P118" s="815"/>
      <c r="Q118" s="815"/>
      <c r="R118" s="1247"/>
      <c r="S118" s="1251"/>
      <c r="T118" s="1252"/>
      <c r="U118" s="1252"/>
      <c r="V118" s="1252"/>
      <c r="W118" s="1253"/>
      <c r="X118" s="1176"/>
      <c r="Z118" s="1126"/>
      <c r="AA118" s="1128">
        <f>IF(COUNTIF('施工プロセスチェックリスト（一般監督員）'!BE179:BE196,$A$105),$A$105,$A$104)</f>
        <v>0</v>
      </c>
      <c r="AB118" s="1138"/>
    </row>
    <row r="119" spans="1:31" s="754" customFormat="1" ht="14.1" customHeight="1">
      <c r="A119" s="1348"/>
      <c r="B119" s="1405"/>
      <c r="C119" s="768"/>
      <c r="D119" s="769"/>
      <c r="E119" s="1357" t="s">
        <v>1867</v>
      </c>
      <c r="F119" s="1377"/>
      <c r="G119" s="1377"/>
      <c r="H119" s="1377"/>
      <c r="I119" s="1377"/>
      <c r="J119" s="1358"/>
      <c r="K119" s="1357" t="s">
        <v>1939</v>
      </c>
      <c r="L119" s="1358"/>
      <c r="M119" s="1359"/>
      <c r="N119" s="1378"/>
      <c r="O119" s="820" t="s">
        <v>1889</v>
      </c>
      <c r="P119" s="820" t="s">
        <v>1894</v>
      </c>
      <c r="Q119" s="820" t="s">
        <v>1890</v>
      </c>
      <c r="R119" s="1361"/>
      <c r="S119" s="1363"/>
      <c r="T119" s="1364"/>
      <c r="U119" s="1364"/>
      <c r="V119" s="1364"/>
      <c r="W119" s="1365"/>
      <c r="X119" s="1402" t="str">
        <f>AC119</f>
        <v/>
      </c>
      <c r="Z119" s="1125" t="str">
        <f>IF(M125="","",AA119)</f>
        <v/>
      </c>
      <c r="AA119" s="1127" t="str">
        <f>IF(COUNTIF(N126:R126,$AB$4),$AB$4,$AB$5)</f>
        <v>×</v>
      </c>
      <c r="AB119" s="1137" t="str">
        <f>X125&amp;""</f>
        <v/>
      </c>
      <c r="AC119" s="1129" t="str">
        <f>IF(M119="","",AD119)</f>
        <v/>
      </c>
      <c r="AD119" s="1127" t="str">
        <f>IF(COUNTIF(N120:Q120,$AB$4),$AB$4,$AB$5)</f>
        <v>×</v>
      </c>
    </row>
    <row r="120" spans="1:31" s="754" customFormat="1" ht="14.1" customHeight="1" thickBot="1">
      <c r="A120" s="1348"/>
      <c r="B120" s="1405"/>
      <c r="C120" s="768"/>
      <c r="D120" s="769"/>
      <c r="E120" s="1354"/>
      <c r="F120" s="1355"/>
      <c r="G120" s="1355"/>
      <c r="H120" s="1355"/>
      <c r="I120" s="1355"/>
      <c r="J120" s="1356"/>
      <c r="K120" s="1354"/>
      <c r="L120" s="1356"/>
      <c r="M120" s="1376"/>
      <c r="N120" s="1379"/>
      <c r="O120" s="823"/>
      <c r="P120" s="823"/>
      <c r="Q120" s="823"/>
      <c r="R120" s="1380"/>
      <c r="S120" s="1366"/>
      <c r="T120" s="1367"/>
      <c r="U120" s="1367"/>
      <c r="V120" s="1367"/>
      <c r="W120" s="1368"/>
      <c r="X120" s="1403"/>
      <c r="Z120" s="1126"/>
      <c r="AA120" s="1128">
        <f>IF(COUNTIF('施工プロセスチェックリスト（一般監督員）'!BE181:BE198,$A$105),$A$105,$A$104)</f>
        <v>0</v>
      </c>
      <c r="AB120" s="1138"/>
      <c r="AC120" s="1130"/>
      <c r="AD120" s="1128">
        <f>IF(COUNTIF('施工プロセスチェックリスト（一般監督員）'!BH181:BH198,$A$105),$A$105,$A$104)</f>
        <v>0</v>
      </c>
    </row>
    <row r="121" spans="1:31" s="754" customFormat="1" ht="14.1" customHeight="1">
      <c r="A121" s="1348"/>
      <c r="B121" s="1405"/>
      <c r="C121" s="768"/>
      <c r="D121" s="769"/>
      <c r="E121" s="1351" t="s">
        <v>2170</v>
      </c>
      <c r="F121" s="1352"/>
      <c r="G121" s="1352"/>
      <c r="H121" s="1352"/>
      <c r="I121" s="1352"/>
      <c r="J121" s="1353"/>
      <c r="K121" s="1351" t="s">
        <v>1940</v>
      </c>
      <c r="L121" s="1353"/>
      <c r="M121" s="1360"/>
      <c r="N121" s="1401"/>
      <c r="O121" s="824" t="s">
        <v>1890</v>
      </c>
      <c r="P121" s="824" t="s">
        <v>1898</v>
      </c>
      <c r="Q121" s="824" t="s">
        <v>1899</v>
      </c>
      <c r="R121" s="1362"/>
      <c r="S121" s="1417"/>
      <c r="T121" s="1418"/>
      <c r="U121" s="1418"/>
      <c r="V121" s="1418"/>
      <c r="W121" s="1419"/>
      <c r="X121" s="1420" t="str">
        <f>AC121</f>
        <v/>
      </c>
      <c r="Z121" s="1125" t="str">
        <f>IF(M133="","",AA121)</f>
        <v/>
      </c>
      <c r="AA121" s="1127" t="str">
        <f>IF(COUNTIF(N134:R134,$AB$4),$AB$4,$AB$5)</f>
        <v>×</v>
      </c>
      <c r="AB121" s="1137" t="str">
        <f>X133&amp;""</f>
        <v/>
      </c>
      <c r="AC121" s="1129" t="str">
        <f>IF(M121="","",AD121)</f>
        <v/>
      </c>
      <c r="AD121" s="1127" t="str">
        <f>IF(COUNTIF(N122:Q122,$AB$4),$AB$4,$AB$5)</f>
        <v>×</v>
      </c>
    </row>
    <row r="122" spans="1:31" s="754" customFormat="1" ht="14.1" customHeight="1" thickBot="1">
      <c r="A122" s="1348"/>
      <c r="B122" s="1405"/>
      <c r="C122" s="768"/>
      <c r="D122" s="769"/>
      <c r="E122" s="1351"/>
      <c r="F122" s="1352"/>
      <c r="G122" s="1352"/>
      <c r="H122" s="1352"/>
      <c r="I122" s="1352"/>
      <c r="J122" s="1353"/>
      <c r="K122" s="1351"/>
      <c r="L122" s="1353"/>
      <c r="M122" s="1360"/>
      <c r="N122" s="1401"/>
      <c r="O122" s="822"/>
      <c r="P122" s="822"/>
      <c r="Q122" s="822"/>
      <c r="R122" s="1362"/>
      <c r="S122" s="1417"/>
      <c r="T122" s="1418"/>
      <c r="U122" s="1418"/>
      <c r="V122" s="1418"/>
      <c r="W122" s="1419"/>
      <c r="X122" s="1403"/>
      <c r="Z122" s="1126"/>
      <c r="AA122" s="1128">
        <f>IF(COUNTIF('施工プロセスチェックリスト（一般監督員）'!BE183:BE200,$A$105),$A$105,$A$104)</f>
        <v>0</v>
      </c>
      <c r="AB122" s="1138"/>
      <c r="AC122" s="1130"/>
      <c r="AD122" s="1128">
        <f>IF(COUNTIF('施工プロセスチェックリスト（一般監督員）'!BH183:BH200,$A$105),$A$105,$A$104)</f>
        <v>0</v>
      </c>
    </row>
    <row r="123" spans="1:31" s="754" customFormat="1" ht="14.1" customHeight="1">
      <c r="A123" s="1348"/>
      <c r="B123" s="1405"/>
      <c r="C123" s="768"/>
      <c r="D123" s="769"/>
      <c r="E123" s="1234" t="s">
        <v>1868</v>
      </c>
      <c r="F123" s="1235"/>
      <c r="G123" s="1235"/>
      <c r="H123" s="1235"/>
      <c r="I123" s="1235"/>
      <c r="J123" s="1239"/>
      <c r="K123" s="1234" t="s">
        <v>1940</v>
      </c>
      <c r="L123" s="1239"/>
      <c r="M123" s="1242"/>
      <c r="N123" s="1244"/>
      <c r="O123" s="814" t="s">
        <v>1894</v>
      </c>
      <c r="P123" s="814" t="s">
        <v>1890</v>
      </c>
      <c r="Q123" s="814" t="s">
        <v>1890</v>
      </c>
      <c r="R123" s="1246"/>
      <c r="S123" s="1248"/>
      <c r="T123" s="1249"/>
      <c r="U123" s="1249"/>
      <c r="V123" s="1249"/>
      <c r="W123" s="1250"/>
      <c r="X123" s="1177" t="str">
        <f>Z117</f>
        <v/>
      </c>
      <c r="AB123" s="1139"/>
      <c r="AC123" s="848"/>
    </row>
    <row r="124" spans="1:31" s="754" customFormat="1" ht="14.1" customHeight="1">
      <c r="A124" s="1348"/>
      <c r="B124" s="1405"/>
      <c r="C124" s="768"/>
      <c r="D124" s="769"/>
      <c r="E124" s="1236"/>
      <c r="F124" s="1237"/>
      <c r="G124" s="1237"/>
      <c r="H124" s="1237"/>
      <c r="I124" s="1237"/>
      <c r="J124" s="1241"/>
      <c r="K124" s="1236"/>
      <c r="L124" s="1241"/>
      <c r="M124" s="1243"/>
      <c r="N124" s="1245"/>
      <c r="O124" s="815"/>
      <c r="P124" s="815"/>
      <c r="Q124" s="815"/>
      <c r="R124" s="1247"/>
      <c r="S124" s="1251"/>
      <c r="T124" s="1252"/>
      <c r="U124" s="1252"/>
      <c r="V124" s="1252"/>
      <c r="W124" s="1253"/>
      <c r="X124" s="1176"/>
      <c r="AB124" s="1139"/>
      <c r="AC124" s="848"/>
    </row>
    <row r="125" spans="1:31" s="754" customFormat="1" ht="14.1" customHeight="1">
      <c r="A125" s="1348"/>
      <c r="B125" s="1405"/>
      <c r="C125" s="768"/>
      <c r="D125" s="769"/>
      <c r="E125" s="1159" t="s">
        <v>2069</v>
      </c>
      <c r="F125" s="1160"/>
      <c r="G125" s="1160"/>
      <c r="H125" s="1160"/>
      <c r="I125" s="1160"/>
      <c r="J125" s="1164"/>
      <c r="K125" s="1159" t="s">
        <v>1940</v>
      </c>
      <c r="L125" s="1164"/>
      <c r="M125" s="1258"/>
      <c r="N125" s="1226"/>
      <c r="O125" s="816" t="s">
        <v>1894</v>
      </c>
      <c r="P125" s="816" t="s">
        <v>1899</v>
      </c>
      <c r="Q125" s="816" t="s">
        <v>1889</v>
      </c>
      <c r="R125" s="1168"/>
      <c r="S125" s="1172"/>
      <c r="T125" s="1173"/>
      <c r="U125" s="1173"/>
      <c r="V125" s="1173"/>
      <c r="W125" s="1174"/>
      <c r="X125" s="1177" t="str">
        <f>Z119</f>
        <v/>
      </c>
      <c r="AB125" s="1139"/>
      <c r="AC125" s="848"/>
    </row>
    <row r="126" spans="1:31" s="754" customFormat="1" ht="14.1" customHeight="1" thickBot="1">
      <c r="A126" s="1348"/>
      <c r="B126" s="1405"/>
      <c r="C126" s="768"/>
      <c r="D126" s="769"/>
      <c r="E126" s="1159"/>
      <c r="F126" s="1160"/>
      <c r="G126" s="1160"/>
      <c r="H126" s="1160"/>
      <c r="I126" s="1160"/>
      <c r="J126" s="1164"/>
      <c r="K126" s="1159"/>
      <c r="L126" s="1164"/>
      <c r="M126" s="1258"/>
      <c r="N126" s="1226"/>
      <c r="O126" s="813"/>
      <c r="P126" s="813"/>
      <c r="Q126" s="813"/>
      <c r="R126" s="1168"/>
      <c r="S126" s="1172"/>
      <c r="T126" s="1173"/>
      <c r="U126" s="1173"/>
      <c r="V126" s="1173"/>
      <c r="W126" s="1174"/>
      <c r="X126" s="1176"/>
      <c r="AB126" s="1139"/>
      <c r="AC126" s="848"/>
    </row>
    <row r="127" spans="1:31" s="754" customFormat="1" ht="14.1" customHeight="1">
      <c r="A127" s="1348"/>
      <c r="B127" s="1405"/>
      <c r="C127" s="768"/>
      <c r="D127" s="769"/>
      <c r="E127" s="1357" t="s">
        <v>1869</v>
      </c>
      <c r="F127" s="1377"/>
      <c r="G127" s="1377"/>
      <c r="H127" s="1377"/>
      <c r="I127" s="1377"/>
      <c r="J127" s="1358"/>
      <c r="K127" s="1357" t="s">
        <v>1926</v>
      </c>
      <c r="L127" s="1358"/>
      <c r="M127" s="1359"/>
      <c r="N127" s="1378"/>
      <c r="O127" s="820" t="s">
        <v>1898</v>
      </c>
      <c r="P127" s="820" t="s">
        <v>1910</v>
      </c>
      <c r="Q127" s="820" t="s">
        <v>1910</v>
      </c>
      <c r="R127" s="1361"/>
      <c r="S127" s="1363"/>
      <c r="T127" s="1364"/>
      <c r="U127" s="1364"/>
      <c r="V127" s="1364"/>
      <c r="W127" s="1365"/>
      <c r="X127" s="1402" t="str">
        <f>AC127</f>
        <v/>
      </c>
      <c r="AC127" s="1129" t="str">
        <f>IF(M127="","",AD127)</f>
        <v/>
      </c>
      <c r="AD127" s="1127" t="str">
        <f>IF(COUNTIF(N128:Q128,$AB$4),$AB$4,$AB$5)</f>
        <v>×</v>
      </c>
    </row>
    <row r="128" spans="1:31" s="754" customFormat="1" ht="26.25" customHeight="1" thickBot="1">
      <c r="A128" s="1348"/>
      <c r="B128" s="1405"/>
      <c r="C128" s="768"/>
      <c r="D128" s="769"/>
      <c r="E128" s="1354"/>
      <c r="F128" s="1355"/>
      <c r="G128" s="1355"/>
      <c r="H128" s="1355"/>
      <c r="I128" s="1355"/>
      <c r="J128" s="1356"/>
      <c r="K128" s="1354"/>
      <c r="L128" s="1356"/>
      <c r="M128" s="1376"/>
      <c r="N128" s="1379"/>
      <c r="O128" s="823"/>
      <c r="P128" s="823"/>
      <c r="Q128" s="823"/>
      <c r="R128" s="1380"/>
      <c r="S128" s="1366"/>
      <c r="T128" s="1367"/>
      <c r="U128" s="1367"/>
      <c r="V128" s="1367"/>
      <c r="W128" s="1368"/>
      <c r="X128" s="1403"/>
      <c r="AC128" s="1130"/>
      <c r="AD128" s="1128">
        <f>IF(COUNTIF('施工プロセスチェックリスト（一般監督員）'!BH189:BH206,$A$105),$A$105,$A$104)</f>
        <v>0</v>
      </c>
    </row>
    <row r="129" spans="1:31" s="754" customFormat="1" ht="14.1" customHeight="1">
      <c r="A129" s="1348"/>
      <c r="B129" s="1405"/>
      <c r="C129" s="768"/>
      <c r="D129" s="769"/>
      <c r="E129" s="1357" t="s">
        <v>1875</v>
      </c>
      <c r="F129" s="1377"/>
      <c r="G129" s="1377"/>
      <c r="H129" s="1377"/>
      <c r="I129" s="1377"/>
      <c r="J129" s="1358"/>
      <c r="K129" s="1357" t="s">
        <v>1941</v>
      </c>
      <c r="L129" s="1358"/>
      <c r="M129" s="1359"/>
      <c r="N129" s="1378"/>
      <c r="O129" s="820" t="s">
        <v>1899</v>
      </c>
      <c r="P129" s="820" t="s">
        <v>1898</v>
      </c>
      <c r="Q129" s="820" t="s">
        <v>1899</v>
      </c>
      <c r="R129" s="1361"/>
      <c r="S129" s="1363"/>
      <c r="T129" s="1364"/>
      <c r="U129" s="1364"/>
      <c r="V129" s="1364"/>
      <c r="W129" s="1365"/>
      <c r="X129" s="1402" t="str">
        <f>AC129</f>
        <v/>
      </c>
      <c r="AC129" s="1129" t="str">
        <f>IF(M129="","",AD129)</f>
        <v/>
      </c>
      <c r="AD129" s="1127" t="str">
        <f>IF(COUNTIF(N130:Q130,$AB$4),$AB$4,$AB$5)</f>
        <v>×</v>
      </c>
    </row>
    <row r="130" spans="1:31" s="754" customFormat="1" ht="14.1" customHeight="1" thickBot="1">
      <c r="A130" s="1348"/>
      <c r="B130" s="1405"/>
      <c r="C130" s="768"/>
      <c r="D130" s="769"/>
      <c r="E130" s="1354"/>
      <c r="F130" s="1355"/>
      <c r="G130" s="1355"/>
      <c r="H130" s="1355"/>
      <c r="I130" s="1355"/>
      <c r="J130" s="1356"/>
      <c r="K130" s="1354"/>
      <c r="L130" s="1356"/>
      <c r="M130" s="1376"/>
      <c r="N130" s="1379"/>
      <c r="O130" s="823"/>
      <c r="P130" s="823"/>
      <c r="Q130" s="823"/>
      <c r="R130" s="1380"/>
      <c r="S130" s="1366"/>
      <c r="T130" s="1367"/>
      <c r="U130" s="1367"/>
      <c r="V130" s="1367"/>
      <c r="W130" s="1368"/>
      <c r="X130" s="1403"/>
      <c r="AC130" s="1130"/>
      <c r="AD130" s="1128">
        <f>IF(COUNTIF('施工プロセスチェックリスト（一般監督員）'!BH191:BH208,$A$105),$A$105,$A$104)</f>
        <v>0</v>
      </c>
    </row>
    <row r="131" spans="1:31" s="754" customFormat="1" ht="14.1" customHeight="1">
      <c r="A131" s="1348"/>
      <c r="B131" s="1405"/>
      <c r="C131" s="768"/>
      <c r="D131" s="769"/>
      <c r="E131" s="1351" t="s">
        <v>1874</v>
      </c>
      <c r="F131" s="1352"/>
      <c r="G131" s="1352"/>
      <c r="H131" s="1352"/>
      <c r="I131" s="1352"/>
      <c r="J131" s="1353"/>
      <c r="K131" s="1357" t="s">
        <v>1852</v>
      </c>
      <c r="L131" s="1358"/>
      <c r="M131" s="1360"/>
      <c r="N131" s="824" t="s">
        <v>1899</v>
      </c>
      <c r="O131" s="824" t="s">
        <v>1890</v>
      </c>
      <c r="P131" s="824" t="s">
        <v>1898</v>
      </c>
      <c r="Q131" s="824" t="s">
        <v>1890</v>
      </c>
      <c r="R131" s="1362"/>
      <c r="S131" s="1417"/>
      <c r="T131" s="1418"/>
      <c r="U131" s="1418"/>
      <c r="V131" s="1418"/>
      <c r="W131" s="1419"/>
      <c r="X131" s="1420" t="str">
        <f>AC131</f>
        <v/>
      </c>
      <c r="AC131" s="1129" t="str">
        <f>IF(M131="","",AD131)</f>
        <v/>
      </c>
      <c r="AD131" s="1127" t="str">
        <f>IF(COUNTIF(N132:Q132,$AB$4),$AB$4,$AB$5)</f>
        <v>×</v>
      </c>
    </row>
    <row r="132" spans="1:31" s="754" customFormat="1" ht="14.1" customHeight="1" thickBot="1">
      <c r="A132" s="1348"/>
      <c r="B132" s="1405"/>
      <c r="C132" s="770"/>
      <c r="D132" s="771"/>
      <c r="E132" s="1421"/>
      <c r="F132" s="1422"/>
      <c r="G132" s="1422"/>
      <c r="H132" s="1422"/>
      <c r="I132" s="1422"/>
      <c r="J132" s="1423"/>
      <c r="K132" s="1421"/>
      <c r="L132" s="1423"/>
      <c r="M132" s="1424"/>
      <c r="N132" s="825"/>
      <c r="O132" s="825"/>
      <c r="P132" s="825"/>
      <c r="Q132" s="825"/>
      <c r="R132" s="1425"/>
      <c r="S132" s="1426"/>
      <c r="T132" s="1427"/>
      <c r="U132" s="1427"/>
      <c r="V132" s="1427"/>
      <c r="W132" s="1428"/>
      <c r="X132" s="1429"/>
      <c r="AC132" s="1130"/>
      <c r="AD132" s="1128">
        <f>IF(COUNTIF('施工プロセスチェックリスト（一般監督員）'!BH193:BH210,$A$105),$A$105,$A$104)</f>
        <v>0</v>
      </c>
    </row>
    <row r="133" spans="1:31" s="754" customFormat="1" ht="14.1" customHeight="1">
      <c r="A133" s="1348"/>
      <c r="B133" s="1405"/>
      <c r="C133" s="1153" t="s">
        <v>1841</v>
      </c>
      <c r="D133" s="1154"/>
      <c r="E133" s="1159" t="s">
        <v>1842</v>
      </c>
      <c r="F133" s="1160"/>
      <c r="G133" s="1160"/>
      <c r="H133" s="1160"/>
      <c r="I133" s="1160"/>
      <c r="J133" s="1164"/>
      <c r="K133" s="1159" t="s">
        <v>1941</v>
      </c>
      <c r="L133" s="1164"/>
      <c r="M133" s="1258"/>
      <c r="N133" s="1392"/>
      <c r="O133" s="816" t="s">
        <v>1894</v>
      </c>
      <c r="P133" s="816" t="s">
        <v>1898</v>
      </c>
      <c r="Q133" s="816" t="s">
        <v>1898</v>
      </c>
      <c r="R133" s="1168"/>
      <c r="S133" s="1172"/>
      <c r="T133" s="1173"/>
      <c r="U133" s="1173"/>
      <c r="V133" s="1173"/>
      <c r="W133" s="1174"/>
      <c r="X133" s="1175" t="str">
        <f>Z121</f>
        <v/>
      </c>
    </row>
    <row r="134" spans="1:31" s="754" customFormat="1" ht="14.1" customHeight="1" thickBot="1">
      <c r="A134" s="1348"/>
      <c r="B134" s="1405"/>
      <c r="C134" s="1155"/>
      <c r="D134" s="1156"/>
      <c r="E134" s="1159"/>
      <c r="F134" s="1160"/>
      <c r="G134" s="1160"/>
      <c r="H134" s="1160"/>
      <c r="I134" s="1160"/>
      <c r="J134" s="1164"/>
      <c r="K134" s="1159"/>
      <c r="L134" s="1164"/>
      <c r="M134" s="1258"/>
      <c r="N134" s="1440"/>
      <c r="O134" s="813"/>
      <c r="P134" s="813"/>
      <c r="Q134" s="813"/>
      <c r="R134" s="1168"/>
      <c r="S134" s="1172"/>
      <c r="T134" s="1173"/>
      <c r="U134" s="1173"/>
      <c r="V134" s="1173"/>
      <c r="W134" s="1174"/>
      <c r="X134" s="1430"/>
      <c r="Z134" s="845" t="s">
        <v>1819</v>
      </c>
      <c r="AA134" s="846"/>
    </row>
    <row r="135" spans="1:31" s="754" customFormat="1" ht="14.1" customHeight="1" thickTop="1">
      <c r="A135" s="1348"/>
      <c r="B135" s="1404" t="s">
        <v>1843</v>
      </c>
      <c r="C135" s="843" t="s">
        <v>1942</v>
      </c>
      <c r="D135" s="840"/>
      <c r="E135" s="1432" t="s">
        <v>1870</v>
      </c>
      <c r="F135" s="1433"/>
      <c r="G135" s="1433"/>
      <c r="H135" s="1433"/>
      <c r="I135" s="1433"/>
      <c r="J135" s="1434"/>
      <c r="K135" s="1432" t="s">
        <v>1943</v>
      </c>
      <c r="L135" s="1434"/>
      <c r="M135" s="1435"/>
      <c r="N135" s="844" t="s">
        <v>1898</v>
      </c>
      <c r="O135" s="841" t="s">
        <v>1889</v>
      </c>
      <c r="P135" s="841" t="s">
        <v>1890</v>
      </c>
      <c r="Q135" s="841" t="s">
        <v>1899</v>
      </c>
      <c r="R135" s="1436"/>
      <c r="S135" s="1437"/>
      <c r="T135" s="1438"/>
      <c r="U135" s="1438"/>
      <c r="V135" s="1438"/>
      <c r="W135" s="1439"/>
      <c r="X135" s="1400" t="str">
        <f>Z135</f>
        <v/>
      </c>
      <c r="Z135" s="1125" t="str">
        <f>IF(M135="","",AA135)</f>
        <v/>
      </c>
      <c r="AA135" s="1127" t="str">
        <f>IF(COUNTIF(N136:R136,$AB$4),$AB$4,$AB$5)</f>
        <v>×</v>
      </c>
      <c r="AB135" s="1131" t="str">
        <f>X135&amp;""</f>
        <v/>
      </c>
      <c r="AC135" s="1132" t="str">
        <f>IF(COUNTIF(AB135:AB142,$AB$5),$AB$5,$AB$4)</f>
        <v>○</v>
      </c>
      <c r="AD135" s="1134" t="str">
        <f>IF(AE135=8,"",AC135)</f>
        <v/>
      </c>
      <c r="AE135" s="1124">
        <f>COUNTBLANK(Z135:Z142)</f>
        <v>8</v>
      </c>
    </row>
    <row r="136" spans="1:31" s="754" customFormat="1" ht="14.1" customHeight="1" thickBot="1">
      <c r="A136" s="1348"/>
      <c r="B136" s="1405"/>
      <c r="C136" s="768"/>
      <c r="D136" s="769"/>
      <c r="E136" s="1266"/>
      <c r="F136" s="1267"/>
      <c r="G136" s="1267"/>
      <c r="H136" s="1267"/>
      <c r="I136" s="1267"/>
      <c r="J136" s="1269"/>
      <c r="K136" s="1266"/>
      <c r="L136" s="1269"/>
      <c r="M136" s="1270"/>
      <c r="N136" s="812"/>
      <c r="O136" s="815"/>
      <c r="P136" s="815"/>
      <c r="Q136" s="815"/>
      <c r="R136" s="1272"/>
      <c r="S136" s="1331"/>
      <c r="T136" s="1332"/>
      <c r="U136" s="1332"/>
      <c r="V136" s="1332"/>
      <c r="W136" s="1333"/>
      <c r="X136" s="1176"/>
      <c r="Z136" s="1126"/>
      <c r="AA136" s="1128">
        <f>IF(COUNTIF('施工プロセスチェックリスト（一般監督員）'!BE197:BE214,$A$105),$A$105,$A$104)</f>
        <v>0</v>
      </c>
      <c r="AB136" s="1131"/>
      <c r="AC136" s="1133">
        <f>IF(COUNTIF('施工プロセスチェックリスト（一般監督員）'!BA197:BA214,$A$105),$A$105,$A$104)</f>
        <v>0</v>
      </c>
      <c r="AD136" s="1135"/>
      <c r="AE136" s="1124"/>
    </row>
    <row r="137" spans="1:31" s="754" customFormat="1" ht="14.1" customHeight="1">
      <c r="A137" s="1348"/>
      <c r="B137" s="1405"/>
      <c r="C137" s="760"/>
      <c r="D137" s="769"/>
      <c r="E137" s="1266" t="s">
        <v>1871</v>
      </c>
      <c r="F137" s="1267"/>
      <c r="G137" s="1267"/>
      <c r="H137" s="1267"/>
      <c r="I137" s="1267"/>
      <c r="J137" s="1269"/>
      <c r="K137" s="1266" t="s">
        <v>1944</v>
      </c>
      <c r="L137" s="1269"/>
      <c r="M137" s="1270"/>
      <c r="N137" s="819" t="s">
        <v>1890</v>
      </c>
      <c r="O137" s="814" t="s">
        <v>1910</v>
      </c>
      <c r="P137" s="814" t="s">
        <v>1910</v>
      </c>
      <c r="Q137" s="814" t="s">
        <v>1898</v>
      </c>
      <c r="R137" s="1272"/>
      <c r="S137" s="1331" t="s">
        <v>1828</v>
      </c>
      <c r="T137" s="1332"/>
      <c r="U137" s="1332"/>
      <c r="V137" s="1332"/>
      <c r="W137" s="1333"/>
      <c r="X137" s="1177" t="str">
        <f>Z137</f>
        <v/>
      </c>
      <c r="Z137" s="1125" t="str">
        <f>IF(M137="","",AA137)</f>
        <v/>
      </c>
      <c r="AA137" s="1127" t="str">
        <f>IF(COUNTIF(N138:R138,$AB$4),$AB$4,$AB$5)</f>
        <v>×</v>
      </c>
      <c r="AB137" s="1131" t="str">
        <f>X137&amp;""</f>
        <v/>
      </c>
    </row>
    <row r="138" spans="1:31" s="754" customFormat="1" ht="14.1" customHeight="1" thickBot="1">
      <c r="A138" s="1348"/>
      <c r="B138" s="1405"/>
      <c r="C138" s="760"/>
      <c r="D138" s="769"/>
      <c r="E138" s="1266"/>
      <c r="F138" s="1267"/>
      <c r="G138" s="1267"/>
      <c r="H138" s="1267"/>
      <c r="I138" s="1267"/>
      <c r="J138" s="1269"/>
      <c r="K138" s="1266"/>
      <c r="L138" s="1269"/>
      <c r="M138" s="1270"/>
      <c r="N138" s="812"/>
      <c r="O138" s="815"/>
      <c r="P138" s="815"/>
      <c r="Q138" s="815"/>
      <c r="R138" s="1272"/>
      <c r="S138" s="1331"/>
      <c r="T138" s="1332"/>
      <c r="U138" s="1332"/>
      <c r="V138" s="1332"/>
      <c r="W138" s="1333"/>
      <c r="X138" s="1176"/>
      <c r="Z138" s="1126"/>
      <c r="AA138" s="1128">
        <f>IF(COUNTIF('施工プロセスチェックリスト（一般監督員）'!BE199:BE216,$A$105),$A$105,$A$104)</f>
        <v>0</v>
      </c>
      <c r="AB138" s="1131"/>
    </row>
    <row r="139" spans="1:31" s="754" customFormat="1" ht="14.1" customHeight="1">
      <c r="A139" s="1348"/>
      <c r="B139" s="1405"/>
      <c r="C139" s="760"/>
      <c r="D139" s="769"/>
      <c r="E139" s="1266" t="s">
        <v>1872</v>
      </c>
      <c r="F139" s="1267"/>
      <c r="G139" s="1267"/>
      <c r="H139" s="1267"/>
      <c r="I139" s="1267"/>
      <c r="J139" s="1269"/>
      <c r="K139" s="1266" t="s">
        <v>1945</v>
      </c>
      <c r="L139" s="1269"/>
      <c r="M139" s="1270"/>
      <c r="N139" s="819" t="s">
        <v>1890</v>
      </c>
      <c r="O139" s="814" t="s">
        <v>1890</v>
      </c>
      <c r="P139" s="814" t="s">
        <v>1898</v>
      </c>
      <c r="Q139" s="814" t="s">
        <v>1899</v>
      </c>
      <c r="R139" s="1272"/>
      <c r="S139" s="1331"/>
      <c r="T139" s="1332"/>
      <c r="U139" s="1332"/>
      <c r="V139" s="1332"/>
      <c r="W139" s="1333"/>
      <c r="X139" s="1177" t="str">
        <f>Z139</f>
        <v/>
      </c>
      <c r="Z139" s="1125" t="str">
        <f t="shared" ref="Z139" si="40">IF(M139="","",AA139)</f>
        <v/>
      </c>
      <c r="AA139" s="1127" t="str">
        <f>IF(COUNTIF(N140:R140,$AB$4),$AB$4,$AB$5)</f>
        <v>×</v>
      </c>
      <c r="AB139" s="1131" t="str">
        <f>X139&amp;""</f>
        <v/>
      </c>
    </row>
    <row r="140" spans="1:31" s="754" customFormat="1" ht="14.1" customHeight="1" thickBot="1">
      <c r="A140" s="1348"/>
      <c r="B140" s="1405"/>
      <c r="C140" s="760"/>
      <c r="D140" s="769"/>
      <c r="E140" s="1266"/>
      <c r="F140" s="1267"/>
      <c r="G140" s="1267"/>
      <c r="H140" s="1267"/>
      <c r="I140" s="1267"/>
      <c r="J140" s="1269"/>
      <c r="K140" s="1266"/>
      <c r="L140" s="1269"/>
      <c r="M140" s="1270"/>
      <c r="N140" s="812"/>
      <c r="O140" s="815"/>
      <c r="P140" s="815"/>
      <c r="Q140" s="815"/>
      <c r="R140" s="1272"/>
      <c r="S140" s="1331"/>
      <c r="T140" s="1332"/>
      <c r="U140" s="1332"/>
      <c r="V140" s="1332"/>
      <c r="W140" s="1333"/>
      <c r="X140" s="1176"/>
      <c r="Z140" s="1126"/>
      <c r="AA140" s="1128">
        <f>IF(COUNTIF('施工プロセスチェックリスト（一般監督員）'!BE201:BE218,$A$105),$A$105,$A$104)</f>
        <v>0</v>
      </c>
      <c r="AB140" s="1131"/>
    </row>
    <row r="141" spans="1:31" s="754" customFormat="1" ht="14.1" customHeight="1">
      <c r="A141" s="1348"/>
      <c r="B141" s="1405"/>
      <c r="C141" s="760"/>
      <c r="D141" s="769"/>
      <c r="E141" s="1266" t="s">
        <v>1873</v>
      </c>
      <c r="F141" s="1267"/>
      <c r="G141" s="1267"/>
      <c r="H141" s="1267"/>
      <c r="I141" s="1267"/>
      <c r="J141" s="1269"/>
      <c r="K141" s="1266" t="s">
        <v>1944</v>
      </c>
      <c r="L141" s="1269"/>
      <c r="M141" s="1270"/>
      <c r="N141" s="819" t="s">
        <v>1899</v>
      </c>
      <c r="O141" s="814" t="s">
        <v>1899</v>
      </c>
      <c r="P141" s="814" t="s">
        <v>1889</v>
      </c>
      <c r="Q141" s="814" t="s">
        <v>1899</v>
      </c>
      <c r="R141" s="1272"/>
      <c r="S141" s="1331"/>
      <c r="T141" s="1332"/>
      <c r="U141" s="1332"/>
      <c r="V141" s="1332"/>
      <c r="W141" s="1333"/>
      <c r="X141" s="1177" t="str">
        <f>Z141</f>
        <v/>
      </c>
      <c r="Z141" s="1125" t="str">
        <f t="shared" ref="Z141" si="41">IF(M141="","",AA141)</f>
        <v/>
      </c>
      <c r="AA141" s="1127" t="str">
        <f>IF(COUNTIF(N142:R142,$AB$4),$AB$4,$AB$5)</f>
        <v>×</v>
      </c>
      <c r="AB141" s="1131" t="str">
        <f>X141&amp;""</f>
        <v/>
      </c>
    </row>
    <row r="142" spans="1:31" s="754" customFormat="1" ht="14.1" customHeight="1" thickBot="1">
      <c r="A142" s="1349"/>
      <c r="B142" s="1431"/>
      <c r="C142" s="774"/>
      <c r="D142" s="775"/>
      <c r="E142" s="1441"/>
      <c r="F142" s="1442"/>
      <c r="G142" s="1442"/>
      <c r="H142" s="1442"/>
      <c r="I142" s="1442"/>
      <c r="J142" s="1443"/>
      <c r="K142" s="1441"/>
      <c r="L142" s="1443"/>
      <c r="M142" s="1444"/>
      <c r="N142" s="830"/>
      <c r="O142" s="817"/>
      <c r="P142" s="817"/>
      <c r="Q142" s="817"/>
      <c r="R142" s="1445"/>
      <c r="S142" s="1446"/>
      <c r="T142" s="1447"/>
      <c r="U142" s="1447"/>
      <c r="V142" s="1447"/>
      <c r="W142" s="1448"/>
      <c r="X142" s="1449"/>
      <c r="Z142" s="1126"/>
      <c r="AA142" s="1128">
        <f>IF(COUNTIF('施工プロセスチェックリスト（一般監督員）'!BE203:BE220,$A$105),$A$105,$A$104)</f>
        <v>0</v>
      </c>
      <c r="AB142" s="1131"/>
    </row>
  </sheetData>
  <mergeCells count="625">
    <mergeCell ref="Z37:Z38"/>
    <mergeCell ref="AA37:AA38"/>
    <mergeCell ref="Z39:Z40"/>
    <mergeCell ref="AA39:AA40"/>
    <mergeCell ref="Z41:Z42"/>
    <mergeCell ref="AA41:AA42"/>
    <mergeCell ref="Z43:Z44"/>
    <mergeCell ref="AA43:AA44"/>
    <mergeCell ref="Z45:Z46"/>
    <mergeCell ref="AA45:AA46"/>
    <mergeCell ref="E83:J84"/>
    <mergeCell ref="K83:L84"/>
    <mergeCell ref="M83:M84"/>
    <mergeCell ref="N83:N84"/>
    <mergeCell ref="R83:R84"/>
    <mergeCell ref="S83:W84"/>
    <mergeCell ref="X83:X84"/>
    <mergeCell ref="AB83:AB84"/>
    <mergeCell ref="AB103:AB104"/>
    <mergeCell ref="E91:J92"/>
    <mergeCell ref="K91:L92"/>
    <mergeCell ref="M91:M92"/>
    <mergeCell ref="N91:N92"/>
    <mergeCell ref="R91:R92"/>
    <mergeCell ref="S91:W92"/>
    <mergeCell ref="X91:X92"/>
    <mergeCell ref="AB87:AB88"/>
    <mergeCell ref="AB89:AB90"/>
    <mergeCell ref="AB91:AB92"/>
    <mergeCell ref="AB93:AB94"/>
    <mergeCell ref="M87:M88"/>
    <mergeCell ref="N87:N88"/>
    <mergeCell ref="R87:R88"/>
    <mergeCell ref="S87:W88"/>
    <mergeCell ref="E81:J82"/>
    <mergeCell ref="K81:L82"/>
    <mergeCell ref="M81:M82"/>
    <mergeCell ref="N81:N82"/>
    <mergeCell ref="R81:R82"/>
    <mergeCell ref="S81:W82"/>
    <mergeCell ref="X81:X82"/>
    <mergeCell ref="S77:W78"/>
    <mergeCell ref="X77:X78"/>
    <mergeCell ref="S79:W80"/>
    <mergeCell ref="X79:X80"/>
    <mergeCell ref="E79:J80"/>
    <mergeCell ref="K79:L80"/>
    <mergeCell ref="M79:M80"/>
    <mergeCell ref="N79:N80"/>
    <mergeCell ref="R79:R80"/>
    <mergeCell ref="E77:J78"/>
    <mergeCell ref="K77:L78"/>
    <mergeCell ref="M77:M78"/>
    <mergeCell ref="N77:N78"/>
    <mergeCell ref="R77:R78"/>
    <mergeCell ref="K137:L138"/>
    <mergeCell ref="M137:M138"/>
    <mergeCell ref="R137:R138"/>
    <mergeCell ref="S137:W138"/>
    <mergeCell ref="X137:X138"/>
    <mergeCell ref="E139:J140"/>
    <mergeCell ref="K139:L140"/>
    <mergeCell ref="M139:M140"/>
    <mergeCell ref="R139:R140"/>
    <mergeCell ref="S139:W140"/>
    <mergeCell ref="S133:W134"/>
    <mergeCell ref="X133:X134"/>
    <mergeCell ref="B135:B142"/>
    <mergeCell ref="E135:J136"/>
    <mergeCell ref="K135:L136"/>
    <mergeCell ref="M135:M136"/>
    <mergeCell ref="R135:R136"/>
    <mergeCell ref="S135:W136"/>
    <mergeCell ref="X135:X136"/>
    <mergeCell ref="E137:J138"/>
    <mergeCell ref="C133:D134"/>
    <mergeCell ref="E133:J134"/>
    <mergeCell ref="K133:L134"/>
    <mergeCell ref="M133:M134"/>
    <mergeCell ref="N133:N134"/>
    <mergeCell ref="R133:R134"/>
    <mergeCell ref="B111:B134"/>
    <mergeCell ref="X139:X140"/>
    <mergeCell ref="E141:J142"/>
    <mergeCell ref="K141:L142"/>
    <mergeCell ref="M141:M142"/>
    <mergeCell ref="R141:R142"/>
    <mergeCell ref="S141:W142"/>
    <mergeCell ref="X141:X142"/>
    <mergeCell ref="E131:J132"/>
    <mergeCell ref="K131:L132"/>
    <mergeCell ref="M131:M132"/>
    <mergeCell ref="R131:R132"/>
    <mergeCell ref="S131:W132"/>
    <mergeCell ref="X131:X132"/>
    <mergeCell ref="X127:X128"/>
    <mergeCell ref="E129:J130"/>
    <mergeCell ref="K129:L130"/>
    <mergeCell ref="M129:M130"/>
    <mergeCell ref="N129:N130"/>
    <mergeCell ref="R129:R130"/>
    <mergeCell ref="S129:W130"/>
    <mergeCell ref="X129:X130"/>
    <mergeCell ref="E127:J128"/>
    <mergeCell ref="K127:L128"/>
    <mergeCell ref="M127:M128"/>
    <mergeCell ref="N127:N128"/>
    <mergeCell ref="R127:R128"/>
    <mergeCell ref="S127:W128"/>
    <mergeCell ref="X123:X124"/>
    <mergeCell ref="E125:J126"/>
    <mergeCell ref="K125:L126"/>
    <mergeCell ref="M125:M126"/>
    <mergeCell ref="N125:N126"/>
    <mergeCell ref="R125:R126"/>
    <mergeCell ref="S125:W126"/>
    <mergeCell ref="X125:X126"/>
    <mergeCell ref="E123:J124"/>
    <mergeCell ref="K123:L124"/>
    <mergeCell ref="M123:M124"/>
    <mergeCell ref="N123:N124"/>
    <mergeCell ref="R123:R124"/>
    <mergeCell ref="S123:W124"/>
    <mergeCell ref="X119:X120"/>
    <mergeCell ref="E121:J122"/>
    <mergeCell ref="K121:L122"/>
    <mergeCell ref="M121:M122"/>
    <mergeCell ref="N121:N122"/>
    <mergeCell ref="R121:R122"/>
    <mergeCell ref="S121:W122"/>
    <mergeCell ref="X121:X122"/>
    <mergeCell ref="E119:J120"/>
    <mergeCell ref="K119:L120"/>
    <mergeCell ref="M119:M120"/>
    <mergeCell ref="N119:N120"/>
    <mergeCell ref="R119:R120"/>
    <mergeCell ref="S119:W120"/>
    <mergeCell ref="R115:R116"/>
    <mergeCell ref="S115:W116"/>
    <mergeCell ref="X115:X116"/>
    <mergeCell ref="E117:J118"/>
    <mergeCell ref="K117:L118"/>
    <mergeCell ref="M117:M118"/>
    <mergeCell ref="N117:N118"/>
    <mergeCell ref="R117:R118"/>
    <mergeCell ref="S117:W118"/>
    <mergeCell ref="X117:X118"/>
    <mergeCell ref="E115:J116"/>
    <mergeCell ref="K115:L116"/>
    <mergeCell ref="M115:M116"/>
    <mergeCell ref="N115:N116"/>
    <mergeCell ref="S111:W112"/>
    <mergeCell ref="X111:X112"/>
    <mergeCell ref="E113:J114"/>
    <mergeCell ref="K113:L114"/>
    <mergeCell ref="M113:M114"/>
    <mergeCell ref="N113:N114"/>
    <mergeCell ref="R113:R114"/>
    <mergeCell ref="S113:W114"/>
    <mergeCell ref="X113:X114"/>
    <mergeCell ref="E111:J112"/>
    <mergeCell ref="K111:L112"/>
    <mergeCell ref="M111:M112"/>
    <mergeCell ref="N111:N112"/>
    <mergeCell ref="R111:R112"/>
    <mergeCell ref="S105:W106"/>
    <mergeCell ref="X105:X106"/>
    <mergeCell ref="B103:B110"/>
    <mergeCell ref="E103:J104"/>
    <mergeCell ref="K103:L104"/>
    <mergeCell ref="M103:M104"/>
    <mergeCell ref="R103:R104"/>
    <mergeCell ref="S103:W104"/>
    <mergeCell ref="E107:J108"/>
    <mergeCell ref="K107:L108"/>
    <mergeCell ref="M107:M108"/>
    <mergeCell ref="N107:N108"/>
    <mergeCell ref="R107:R108"/>
    <mergeCell ref="S107:W108"/>
    <mergeCell ref="X107:X108"/>
    <mergeCell ref="E109:J110"/>
    <mergeCell ref="K109:L110"/>
    <mergeCell ref="M109:M110"/>
    <mergeCell ref="N109:N110"/>
    <mergeCell ref="R109:R110"/>
    <mergeCell ref="S109:W110"/>
    <mergeCell ref="X109:X110"/>
    <mergeCell ref="A96:A142"/>
    <mergeCell ref="B96:B98"/>
    <mergeCell ref="C96:D98"/>
    <mergeCell ref="E96:J98"/>
    <mergeCell ref="K96:L98"/>
    <mergeCell ref="M96:M98"/>
    <mergeCell ref="N96:R97"/>
    <mergeCell ref="S96:W98"/>
    <mergeCell ref="X96:X98"/>
    <mergeCell ref="S99:W100"/>
    <mergeCell ref="X99:X100"/>
    <mergeCell ref="E101:J102"/>
    <mergeCell ref="K101:L102"/>
    <mergeCell ref="M101:M102"/>
    <mergeCell ref="R101:R102"/>
    <mergeCell ref="S101:W102"/>
    <mergeCell ref="X101:X102"/>
    <mergeCell ref="O98:Q98"/>
    <mergeCell ref="X103:X104"/>
    <mergeCell ref="E105:J106"/>
    <mergeCell ref="K105:L106"/>
    <mergeCell ref="M105:M106"/>
    <mergeCell ref="N105:N106"/>
    <mergeCell ref="R105:R106"/>
    <mergeCell ref="X87:X88"/>
    <mergeCell ref="B99:B102"/>
    <mergeCell ref="C99:D100"/>
    <mergeCell ref="E99:J100"/>
    <mergeCell ref="K99:L100"/>
    <mergeCell ref="M99:M100"/>
    <mergeCell ref="N99:N100"/>
    <mergeCell ref="X93:X94"/>
    <mergeCell ref="E93:J94"/>
    <mergeCell ref="K93:L94"/>
    <mergeCell ref="M93:M94"/>
    <mergeCell ref="N93:N94"/>
    <mergeCell ref="R93:R94"/>
    <mergeCell ref="S93:W94"/>
    <mergeCell ref="X75:X76"/>
    <mergeCell ref="S75:W76"/>
    <mergeCell ref="R75:R76"/>
    <mergeCell ref="N75:N76"/>
    <mergeCell ref="M75:M76"/>
    <mergeCell ref="K75:L76"/>
    <mergeCell ref="E75:J76"/>
    <mergeCell ref="C89:D90"/>
    <mergeCell ref="E89:J90"/>
    <mergeCell ref="K89:L90"/>
    <mergeCell ref="M89:M90"/>
    <mergeCell ref="N89:N90"/>
    <mergeCell ref="R89:R90"/>
    <mergeCell ref="X85:X86"/>
    <mergeCell ref="E85:J86"/>
    <mergeCell ref="K85:L86"/>
    <mergeCell ref="M85:M86"/>
    <mergeCell ref="N85:N86"/>
    <mergeCell ref="R85:R86"/>
    <mergeCell ref="S85:W86"/>
    <mergeCell ref="S89:W90"/>
    <mergeCell ref="X89:X90"/>
    <mergeCell ref="E87:J88"/>
    <mergeCell ref="K87:L88"/>
    <mergeCell ref="A67:A94"/>
    <mergeCell ref="B67:B94"/>
    <mergeCell ref="E67:J68"/>
    <mergeCell ref="K67:L68"/>
    <mergeCell ref="M67:M68"/>
    <mergeCell ref="R67:R68"/>
    <mergeCell ref="S67:W68"/>
    <mergeCell ref="X67:X68"/>
    <mergeCell ref="E69:J70"/>
    <mergeCell ref="X71:X72"/>
    <mergeCell ref="E73:J74"/>
    <mergeCell ref="K73:L74"/>
    <mergeCell ref="M73:M74"/>
    <mergeCell ref="R73:R74"/>
    <mergeCell ref="S73:W74"/>
    <mergeCell ref="X73:X74"/>
    <mergeCell ref="K69:L70"/>
    <mergeCell ref="X69:X70"/>
    <mergeCell ref="E71:J72"/>
    <mergeCell ref="K71:L72"/>
    <mergeCell ref="M71:M72"/>
    <mergeCell ref="R71:R72"/>
    <mergeCell ref="S71:W72"/>
    <mergeCell ref="C79:D80"/>
    <mergeCell ref="S63:W64"/>
    <mergeCell ref="X63:X64"/>
    <mergeCell ref="E61:J62"/>
    <mergeCell ref="K61:L62"/>
    <mergeCell ref="M61:M62"/>
    <mergeCell ref="N61:N62"/>
    <mergeCell ref="R61:R62"/>
    <mergeCell ref="S61:W62"/>
    <mergeCell ref="X65:X66"/>
    <mergeCell ref="E65:J66"/>
    <mergeCell ref="K65:L66"/>
    <mergeCell ref="M65:M66"/>
    <mergeCell ref="R65:R66"/>
    <mergeCell ref="S65:W66"/>
    <mergeCell ref="R55:R56"/>
    <mergeCell ref="S55:W56"/>
    <mergeCell ref="X55:X56"/>
    <mergeCell ref="E57:J58"/>
    <mergeCell ref="K57:L58"/>
    <mergeCell ref="M57:M58"/>
    <mergeCell ref="R57:R58"/>
    <mergeCell ref="S57:W58"/>
    <mergeCell ref="M69:M70"/>
    <mergeCell ref="R69:R70"/>
    <mergeCell ref="S69:W70"/>
    <mergeCell ref="X57:X58"/>
    <mergeCell ref="E59:J60"/>
    <mergeCell ref="K59:L60"/>
    <mergeCell ref="M59:M60"/>
    <mergeCell ref="N59:N60"/>
    <mergeCell ref="R59:R60"/>
    <mergeCell ref="S59:W60"/>
    <mergeCell ref="X59:X60"/>
    <mergeCell ref="X61:X62"/>
    <mergeCell ref="E63:J64"/>
    <mergeCell ref="K63:L64"/>
    <mergeCell ref="M63:M64"/>
    <mergeCell ref="R63:R64"/>
    <mergeCell ref="R51:R52"/>
    <mergeCell ref="S51:W52"/>
    <mergeCell ref="X51:X52"/>
    <mergeCell ref="E53:J54"/>
    <mergeCell ref="K53:L54"/>
    <mergeCell ref="M53:M54"/>
    <mergeCell ref="N53:N54"/>
    <mergeCell ref="R53:R54"/>
    <mergeCell ref="S53:W54"/>
    <mergeCell ref="X53:X54"/>
    <mergeCell ref="A51:A66"/>
    <mergeCell ref="B51:B66"/>
    <mergeCell ref="C51:D52"/>
    <mergeCell ref="E51:J52"/>
    <mergeCell ref="K51:L52"/>
    <mergeCell ref="M51:M52"/>
    <mergeCell ref="N51:N52"/>
    <mergeCell ref="C55:D56"/>
    <mergeCell ref="E55:J56"/>
    <mergeCell ref="K55:L56"/>
    <mergeCell ref="M55:M56"/>
    <mergeCell ref="C63:D64"/>
    <mergeCell ref="C65:D66"/>
    <mergeCell ref="X45:X46"/>
    <mergeCell ref="A48:A50"/>
    <mergeCell ref="B48:B50"/>
    <mergeCell ref="C48:D50"/>
    <mergeCell ref="E48:J50"/>
    <mergeCell ref="K48:L50"/>
    <mergeCell ref="M48:M50"/>
    <mergeCell ref="N48:R49"/>
    <mergeCell ref="S48:W50"/>
    <mergeCell ref="X48:X50"/>
    <mergeCell ref="E45:J46"/>
    <mergeCell ref="K45:L46"/>
    <mergeCell ref="M45:M46"/>
    <mergeCell ref="N45:N46"/>
    <mergeCell ref="R45:R46"/>
    <mergeCell ref="S45:W46"/>
    <mergeCell ref="O50:Q50"/>
    <mergeCell ref="A21:A46"/>
    <mergeCell ref="B21:B46"/>
    <mergeCell ref="C21:D22"/>
    <mergeCell ref="E21:J22"/>
    <mergeCell ref="K21:L22"/>
    <mergeCell ref="M21:M22"/>
    <mergeCell ref="S21:W22"/>
    <mergeCell ref="X41:X42"/>
    <mergeCell ref="E43:J44"/>
    <mergeCell ref="K43:L44"/>
    <mergeCell ref="M43:M44"/>
    <mergeCell ref="N43:N44"/>
    <mergeCell ref="R43:R44"/>
    <mergeCell ref="S43:W44"/>
    <mergeCell ref="X43:X44"/>
    <mergeCell ref="E41:J42"/>
    <mergeCell ref="K41:L42"/>
    <mergeCell ref="M41:M42"/>
    <mergeCell ref="N41:N42"/>
    <mergeCell ref="R41:R42"/>
    <mergeCell ref="S41:W42"/>
    <mergeCell ref="E35:J36"/>
    <mergeCell ref="K35:L36"/>
    <mergeCell ref="M35:M36"/>
    <mergeCell ref="N35:N36"/>
    <mergeCell ref="R35:R36"/>
    <mergeCell ref="S35:W36"/>
    <mergeCell ref="X35:X36"/>
    <mergeCell ref="X37:X38"/>
    <mergeCell ref="E39:J40"/>
    <mergeCell ref="K39:L40"/>
    <mergeCell ref="M39:M40"/>
    <mergeCell ref="N39:N40"/>
    <mergeCell ref="R39:R40"/>
    <mergeCell ref="S39:W40"/>
    <mergeCell ref="X39:X40"/>
    <mergeCell ref="E37:J38"/>
    <mergeCell ref="K37:L38"/>
    <mergeCell ref="M37:M38"/>
    <mergeCell ref="N37:N38"/>
    <mergeCell ref="R37:R38"/>
    <mergeCell ref="S37:W38"/>
    <mergeCell ref="C33:D36"/>
    <mergeCell ref="E33:J34"/>
    <mergeCell ref="K33:L34"/>
    <mergeCell ref="M33:M34"/>
    <mergeCell ref="N33:N34"/>
    <mergeCell ref="R33:R34"/>
    <mergeCell ref="S29:W30"/>
    <mergeCell ref="X29:X30"/>
    <mergeCell ref="C31:D32"/>
    <mergeCell ref="E31:J32"/>
    <mergeCell ref="K31:L32"/>
    <mergeCell ref="M31:M32"/>
    <mergeCell ref="N31:N32"/>
    <mergeCell ref="R31:R32"/>
    <mergeCell ref="S31:W32"/>
    <mergeCell ref="X31:X32"/>
    <mergeCell ref="C29:D30"/>
    <mergeCell ref="E29:J30"/>
    <mergeCell ref="K29:L30"/>
    <mergeCell ref="M29:M30"/>
    <mergeCell ref="N29:N30"/>
    <mergeCell ref="R29:R30"/>
    <mergeCell ref="S33:W34"/>
    <mergeCell ref="X33:X34"/>
    <mergeCell ref="N27:N28"/>
    <mergeCell ref="R27:R28"/>
    <mergeCell ref="S27:W28"/>
    <mergeCell ref="X27:X28"/>
    <mergeCell ref="E25:J26"/>
    <mergeCell ref="K25:L26"/>
    <mergeCell ref="M25:M26"/>
    <mergeCell ref="N25:N26"/>
    <mergeCell ref="R25:R26"/>
    <mergeCell ref="S25:W26"/>
    <mergeCell ref="E27:J28"/>
    <mergeCell ref="K27:L28"/>
    <mergeCell ref="M27:M28"/>
    <mergeCell ref="A2:X2"/>
    <mergeCell ref="A4:B4"/>
    <mergeCell ref="C4:I4"/>
    <mergeCell ref="K4:L4"/>
    <mergeCell ref="S4:T4"/>
    <mergeCell ref="U4:X4"/>
    <mergeCell ref="N18:R19"/>
    <mergeCell ref="S18:W20"/>
    <mergeCell ref="X18:X20"/>
    <mergeCell ref="O20:Q20"/>
    <mergeCell ref="A18:A20"/>
    <mergeCell ref="B18:B20"/>
    <mergeCell ref="C18:D20"/>
    <mergeCell ref="E18:J20"/>
    <mergeCell ref="K18:L20"/>
    <mergeCell ref="M18:M20"/>
    <mergeCell ref="A5:B5"/>
    <mergeCell ref="C5:I5"/>
    <mergeCell ref="K5:L5"/>
    <mergeCell ref="S5:T5"/>
    <mergeCell ref="U5:X5"/>
    <mergeCell ref="X21:X22"/>
    <mergeCell ref="C23:D24"/>
    <mergeCell ref="E23:J24"/>
    <mergeCell ref="K23:L24"/>
    <mergeCell ref="M23:M24"/>
    <mergeCell ref="R23:R24"/>
    <mergeCell ref="S23:W24"/>
    <mergeCell ref="X23:X24"/>
    <mergeCell ref="X25:X26"/>
    <mergeCell ref="AB53:AB54"/>
    <mergeCell ref="AB55:AB56"/>
    <mergeCell ref="AB57:AB58"/>
    <mergeCell ref="AD67:AD68"/>
    <mergeCell ref="AC67:AC68"/>
    <mergeCell ref="AC103:AC104"/>
    <mergeCell ref="AD103:AD104"/>
    <mergeCell ref="AC113:AC114"/>
    <mergeCell ref="AD113:AD114"/>
    <mergeCell ref="AB67:AB68"/>
    <mergeCell ref="AB69:AB70"/>
    <mergeCell ref="AB71:AB72"/>
    <mergeCell ref="AB73:AB74"/>
    <mergeCell ref="AB75:AB76"/>
    <mergeCell ref="AB77:AB78"/>
    <mergeCell ref="AB79:AB80"/>
    <mergeCell ref="AB81:AB82"/>
    <mergeCell ref="AB85:AB86"/>
    <mergeCell ref="AB105:AB106"/>
    <mergeCell ref="AB113:AB114"/>
    <mergeCell ref="AB59:AB60"/>
    <mergeCell ref="AB61:AB62"/>
    <mergeCell ref="AB63:AB64"/>
    <mergeCell ref="AB65:AB66"/>
    <mergeCell ref="AB35:AB36"/>
    <mergeCell ref="AB37:AB38"/>
    <mergeCell ref="AB39:AB40"/>
    <mergeCell ref="AB41:AB42"/>
    <mergeCell ref="AB43:AB44"/>
    <mergeCell ref="AB45:AB46"/>
    <mergeCell ref="AB51:AB52"/>
    <mergeCell ref="AC51:AC52"/>
    <mergeCell ref="AD51:AD52"/>
    <mergeCell ref="AB21:AB22"/>
    <mergeCell ref="AC21:AC22"/>
    <mergeCell ref="AD21:AD22"/>
    <mergeCell ref="AB23:AB24"/>
    <mergeCell ref="AB25:AB26"/>
    <mergeCell ref="AB27:AB28"/>
    <mergeCell ref="AB29:AB30"/>
    <mergeCell ref="AB31:AB32"/>
    <mergeCell ref="AB33:AB34"/>
    <mergeCell ref="Y21:Y22"/>
    <mergeCell ref="Z21:Z22"/>
    <mergeCell ref="AA21:AA22"/>
    <mergeCell ref="AB137:AB138"/>
    <mergeCell ref="AB139:AB140"/>
    <mergeCell ref="AB125:AB126"/>
    <mergeCell ref="Z23:Z24"/>
    <mergeCell ref="AA23:AA24"/>
    <mergeCell ref="Z25:Z26"/>
    <mergeCell ref="AA25:AA26"/>
    <mergeCell ref="Z27:Z28"/>
    <mergeCell ref="AA27:AA28"/>
    <mergeCell ref="Z29:Z30"/>
    <mergeCell ref="AA29:AA30"/>
    <mergeCell ref="Z31:Z32"/>
    <mergeCell ref="AA31:AA32"/>
    <mergeCell ref="Z33:Z34"/>
    <mergeCell ref="AA33:AA34"/>
    <mergeCell ref="Z35:Z36"/>
    <mergeCell ref="AA35:AA36"/>
    <mergeCell ref="Z51:Z52"/>
    <mergeCell ref="AA51:AA52"/>
    <mergeCell ref="Z53:Z54"/>
    <mergeCell ref="AA53:AA54"/>
    <mergeCell ref="Z55:Z56"/>
    <mergeCell ref="AA55:AA56"/>
    <mergeCell ref="Z57:Z58"/>
    <mergeCell ref="AA57:AA58"/>
    <mergeCell ref="Z59:Z60"/>
    <mergeCell ref="AA59:AA60"/>
    <mergeCell ref="Z61:Z62"/>
    <mergeCell ref="AA61:AA62"/>
    <mergeCell ref="Z63:Z64"/>
    <mergeCell ref="AA63:AA64"/>
    <mergeCell ref="Z65:Z66"/>
    <mergeCell ref="AA65:AA66"/>
    <mergeCell ref="Z67:Z68"/>
    <mergeCell ref="AA67:AA68"/>
    <mergeCell ref="Z69:Z70"/>
    <mergeCell ref="AA69:AA70"/>
    <mergeCell ref="Z71:Z72"/>
    <mergeCell ref="AA71:AA72"/>
    <mergeCell ref="Z73:Z74"/>
    <mergeCell ref="AA73:AA74"/>
    <mergeCell ref="Z75:Z76"/>
    <mergeCell ref="AA75:AA76"/>
    <mergeCell ref="Z77:Z78"/>
    <mergeCell ref="AA77:AA78"/>
    <mergeCell ref="Z79:Z80"/>
    <mergeCell ref="AA79:AA80"/>
    <mergeCell ref="AC107:AC108"/>
    <mergeCell ref="AD107:AD108"/>
    <mergeCell ref="Z81:Z82"/>
    <mergeCell ref="AA81:AA82"/>
    <mergeCell ref="Z83:Z84"/>
    <mergeCell ref="AA83:AA84"/>
    <mergeCell ref="AC85:AC86"/>
    <mergeCell ref="AD85:AD86"/>
    <mergeCell ref="AC87:AC88"/>
    <mergeCell ref="AD87:AD88"/>
    <mergeCell ref="Z103:Z104"/>
    <mergeCell ref="AA103:AA104"/>
    <mergeCell ref="Z105:Z106"/>
    <mergeCell ref="AA105:AA106"/>
    <mergeCell ref="AC105:AC106"/>
    <mergeCell ref="AD105:AD106"/>
    <mergeCell ref="AC73:AC74"/>
    <mergeCell ref="AD73:AD74"/>
    <mergeCell ref="AC75:AC76"/>
    <mergeCell ref="AD75:AD76"/>
    <mergeCell ref="AC79:AC80"/>
    <mergeCell ref="AD79:AD80"/>
    <mergeCell ref="AC81:AC82"/>
    <mergeCell ref="AD81:AD82"/>
    <mergeCell ref="AC83:AC84"/>
    <mergeCell ref="AD83:AD84"/>
    <mergeCell ref="AC115:AC116"/>
    <mergeCell ref="AD115:AD116"/>
    <mergeCell ref="AC119:AC120"/>
    <mergeCell ref="AD119:AD120"/>
    <mergeCell ref="AC121:AC122"/>
    <mergeCell ref="AD121:AD122"/>
    <mergeCell ref="AC127:AC128"/>
    <mergeCell ref="AD127:AD128"/>
    <mergeCell ref="Z113:Z114"/>
    <mergeCell ref="AA113:AA114"/>
    <mergeCell ref="Z115:Z116"/>
    <mergeCell ref="AA115:AA116"/>
    <mergeCell ref="Z117:Z118"/>
    <mergeCell ref="AA117:AA118"/>
    <mergeCell ref="Z119:Z120"/>
    <mergeCell ref="AA119:AA120"/>
    <mergeCell ref="Z121:Z122"/>
    <mergeCell ref="AA121:AA122"/>
    <mergeCell ref="AB115:AB116"/>
    <mergeCell ref="AB117:AB118"/>
    <mergeCell ref="AB119:AB120"/>
    <mergeCell ref="AB121:AB122"/>
    <mergeCell ref="AB123:AB124"/>
    <mergeCell ref="AE21:AE22"/>
    <mergeCell ref="AE51:AE52"/>
    <mergeCell ref="AE67:AE68"/>
    <mergeCell ref="AE103:AE104"/>
    <mergeCell ref="AE113:AE114"/>
    <mergeCell ref="AE135:AE136"/>
    <mergeCell ref="Z141:Z142"/>
    <mergeCell ref="AA141:AA142"/>
    <mergeCell ref="AC129:AC130"/>
    <mergeCell ref="AD129:AD130"/>
    <mergeCell ref="AC131:AC132"/>
    <mergeCell ref="AD131:AD132"/>
    <mergeCell ref="Z135:Z136"/>
    <mergeCell ref="AA135:AA136"/>
    <mergeCell ref="Z137:Z138"/>
    <mergeCell ref="AA137:AA138"/>
    <mergeCell ref="Z139:Z140"/>
    <mergeCell ref="AA139:AA140"/>
    <mergeCell ref="AB141:AB142"/>
    <mergeCell ref="AB135:AB136"/>
    <mergeCell ref="AC135:AC136"/>
    <mergeCell ref="AD135:AD136"/>
    <mergeCell ref="AC111:AC112"/>
    <mergeCell ref="AD111:AD112"/>
  </mergeCells>
  <phoneticPr fontId="3"/>
  <dataValidations count="3">
    <dataValidation type="list" allowBlank="1" showInputMessage="1" showErrorMessage="1" sqref="N22:R22 O28:Q28 O30:Q30 O32:Q32 O34:Q34 O36:Q36 O38:Q38 O40:Q40 C11 O26:Q26 O52:Q52 N56:Q56 N58:Q58 N142:Q142 N68:Q68 N70:Q70 O78:Q78 O80:Q80 O84:Q84 N104:Q104 O106:Q106 O108:Q108 O110:Q110 O112:Q112 O114:Q114 O116:Q116 O118:Q118 O120:Q120 O122:Q122 O124:Q124 O126:Q126 N24:Q24 N140:Q140 O60:Q60 O134:Q134 N64:Q64 N66:Q66 O76:Q76 O130:Q130 O42:Q42 O44:Q44 O54:Q54 N74:Q74 N72:Q72 N138:Q138 N136:Q136 N132:Q132 O128:Q128 O46:Q47 O100:R100 O82:Q82 O94:Q95 N102:Q102 O90:Q90 O92:Q92 O62:Q62 O88:Q88 O86:Q86" xr:uid="{00000000-0002-0000-0400-000000000000}">
      <formula1>"　,○,×"</formula1>
    </dataValidation>
    <dataValidation type="list" allowBlank="1" showInputMessage="1" showErrorMessage="1" sqref="M47 M95" xr:uid="{00000000-0002-0000-0400-000001000000}">
      <formula1>"　,✔"</formula1>
    </dataValidation>
    <dataValidation type="list" allowBlank="1" showInputMessage="1" showErrorMessage="1" sqref="M21:M46 M51:M94 M99:M142" xr:uid="{00000000-0002-0000-0400-000002000000}">
      <formula1>"✔"</formula1>
    </dataValidation>
  </dataValidations>
  <printOptions horizontalCentered="1"/>
  <pageMargins left="0.19685039370078741" right="0.19685039370078741" top="0.59055118110236227" bottom="0.19685039370078741" header="0.31496062992125984" footer="0.31496062992125984"/>
  <pageSetup paperSize="9" scale="84" orientation="landscape" r:id="rId1"/>
  <rowBreaks count="2" manualBreakCount="2">
    <brk id="46" max="23" man="1"/>
    <brk id="94" max="2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33CC"/>
    <pageSetUpPr fitToPage="1"/>
  </sheetPr>
  <dimension ref="A1:J63"/>
  <sheetViews>
    <sheetView view="pageBreakPreview" zoomScale="85" zoomScaleNormal="100" zoomScaleSheetLayoutView="85" workbookViewId="0">
      <selection sqref="A1:XFD1048576"/>
    </sheetView>
  </sheetViews>
  <sheetFormatPr defaultRowHeight="13.5"/>
  <cols>
    <col min="1" max="1" width="11.625" style="119" customWidth="1"/>
    <col min="2" max="2" width="23.375" style="119" customWidth="1"/>
    <col min="3" max="3" width="5.375" style="119" customWidth="1"/>
    <col min="4" max="6" width="29.125" style="119" customWidth="1"/>
    <col min="7" max="7" width="5.625" style="119" customWidth="1"/>
    <col min="8" max="8" width="20.625" style="119" customWidth="1"/>
    <col min="9" max="9" width="5.625" style="119" customWidth="1"/>
    <col min="10" max="10" width="20.625" style="119" customWidth="1"/>
    <col min="11" max="11" width="4.125" style="119" customWidth="1"/>
    <col min="12" max="16384" width="9" style="119"/>
  </cols>
  <sheetData>
    <row r="1" spans="1:10" ht="17.25">
      <c r="A1" s="119" t="s">
        <v>1958</v>
      </c>
      <c r="D1" s="1477" t="s">
        <v>258</v>
      </c>
      <c r="E1" s="1477"/>
      <c r="F1" s="1477"/>
      <c r="G1" s="1477"/>
    </row>
    <row r="2" spans="1:10" ht="14.25" thickBot="1">
      <c r="A2" s="9" t="s">
        <v>1653</v>
      </c>
      <c r="J2" s="174" t="s">
        <v>1390</v>
      </c>
    </row>
    <row r="3" spans="1:10">
      <c r="A3" s="120" t="s">
        <v>185</v>
      </c>
      <c r="B3" s="121" t="s">
        <v>186</v>
      </c>
      <c r="C3" s="1469" t="s">
        <v>42</v>
      </c>
      <c r="D3" s="122" t="s">
        <v>1768</v>
      </c>
      <c r="E3" s="722" t="s">
        <v>23</v>
      </c>
      <c r="F3" s="722" t="s">
        <v>71</v>
      </c>
      <c r="G3" s="1475" t="s">
        <v>42</v>
      </c>
      <c r="H3" s="123" t="s">
        <v>228</v>
      </c>
      <c r="I3" s="1471" t="s">
        <v>42</v>
      </c>
      <c r="J3" s="124" t="s">
        <v>73</v>
      </c>
    </row>
    <row r="4" spans="1:10">
      <c r="A4" s="125" t="s">
        <v>43</v>
      </c>
      <c r="B4" s="126" t="s">
        <v>44</v>
      </c>
      <c r="C4" s="1470"/>
      <c r="D4" s="127" t="s">
        <v>230</v>
      </c>
      <c r="E4" s="723" t="s">
        <v>226</v>
      </c>
      <c r="F4" s="723" t="s">
        <v>225</v>
      </c>
      <c r="G4" s="1476"/>
      <c r="H4" s="128" t="s">
        <v>229</v>
      </c>
      <c r="I4" s="1472"/>
      <c r="J4" s="129" t="s">
        <v>227</v>
      </c>
    </row>
    <row r="5" spans="1:10">
      <c r="A5" s="130"/>
      <c r="B5" s="131"/>
      <c r="C5" s="132"/>
      <c r="D5" s="133" t="s">
        <v>190</v>
      </c>
      <c r="G5" s="134"/>
      <c r="H5" s="135"/>
      <c r="J5" s="136"/>
    </row>
    <row r="6" spans="1:10" ht="13.5" customHeight="1">
      <c r="A6" s="130"/>
      <c r="B6" s="349" t="s">
        <v>16</v>
      </c>
      <c r="C6" s="828" t="str">
        <f>'施工プロセスチェックリスト（一般監督員）'!AD21</f>
        <v/>
      </c>
      <c r="D6" s="1460" t="s">
        <v>1785</v>
      </c>
      <c r="E6" s="1461"/>
      <c r="F6" s="1461"/>
      <c r="G6" s="139"/>
      <c r="H6" s="1464" t="s">
        <v>222</v>
      </c>
      <c r="I6" s="140"/>
      <c r="J6" s="1465" t="s">
        <v>223</v>
      </c>
    </row>
    <row r="7" spans="1:10">
      <c r="A7" s="130"/>
      <c r="B7" s="349" t="s">
        <v>16</v>
      </c>
      <c r="C7" s="138"/>
      <c r="D7" s="1462" t="s">
        <v>236</v>
      </c>
      <c r="E7" s="1463"/>
      <c r="F7" s="1463"/>
      <c r="G7" s="134"/>
      <c r="H7" s="1464"/>
      <c r="J7" s="1465"/>
    </row>
    <row r="8" spans="1:10" ht="13.5" customHeight="1">
      <c r="A8" s="130"/>
      <c r="B8" s="349" t="s">
        <v>208</v>
      </c>
      <c r="C8" s="138"/>
      <c r="D8" s="1462" t="s">
        <v>237</v>
      </c>
      <c r="E8" s="1463"/>
      <c r="F8" s="1463"/>
      <c r="G8" s="134"/>
      <c r="H8" s="1464"/>
      <c r="I8" s="134"/>
      <c r="J8" s="1465"/>
    </row>
    <row r="9" spans="1:10" ht="27" customHeight="1" thickBot="1">
      <c r="A9" s="130"/>
      <c r="B9" s="349" t="s">
        <v>16</v>
      </c>
      <c r="C9" s="138"/>
      <c r="D9" s="1460" t="s">
        <v>1100</v>
      </c>
      <c r="E9" s="1461"/>
      <c r="F9" s="1461"/>
      <c r="G9" s="350"/>
      <c r="H9" s="1464"/>
      <c r="I9" s="351"/>
      <c r="J9" s="1465"/>
    </row>
    <row r="10" spans="1:10" ht="13.5" customHeight="1" thickTop="1">
      <c r="A10" s="130"/>
      <c r="B10" s="349" t="s">
        <v>208</v>
      </c>
      <c r="C10" s="138"/>
      <c r="D10" s="1462" t="s">
        <v>238</v>
      </c>
      <c r="E10" s="1463"/>
      <c r="F10" s="1463"/>
      <c r="G10" s="192"/>
      <c r="H10" s="1457" t="s">
        <v>1116</v>
      </c>
      <c r="J10" s="1457" t="s">
        <v>1117</v>
      </c>
    </row>
    <row r="11" spans="1:10" ht="13.5" customHeight="1">
      <c r="A11" s="130"/>
      <c r="B11" s="349" t="s">
        <v>16</v>
      </c>
      <c r="C11" s="834" t="str">
        <f>'施工プロセスチェックリスト（一般監督員）'!X75</f>
        <v/>
      </c>
      <c r="D11" s="1462" t="s">
        <v>239</v>
      </c>
      <c r="E11" s="1463"/>
      <c r="F11" s="1463"/>
      <c r="G11" s="192"/>
      <c r="H11" s="1459"/>
      <c r="I11" s="351"/>
      <c r="J11" s="1459"/>
    </row>
    <row r="12" spans="1:10" ht="14.25" customHeight="1" thickBot="1">
      <c r="A12" s="130"/>
      <c r="B12" s="349"/>
      <c r="C12" s="138"/>
      <c r="D12" s="1462" t="s">
        <v>240</v>
      </c>
      <c r="E12" s="1463"/>
      <c r="F12" s="1463"/>
      <c r="G12" s="192"/>
      <c r="H12" s="1458"/>
      <c r="I12" s="173"/>
      <c r="J12" s="1458"/>
    </row>
    <row r="13" spans="1:10" ht="14.25" thickTop="1">
      <c r="A13" s="130"/>
      <c r="B13" s="349" t="s">
        <v>16</v>
      </c>
      <c r="C13" s="138"/>
      <c r="D13" s="1462" t="s">
        <v>241</v>
      </c>
      <c r="E13" s="1463"/>
      <c r="F13" s="1463"/>
      <c r="G13" s="350"/>
      <c r="I13" s="350"/>
      <c r="J13" s="353"/>
    </row>
    <row r="14" spans="1:10">
      <c r="A14" s="130"/>
      <c r="B14" s="137"/>
      <c r="C14" s="138"/>
      <c r="D14" s="1462" t="s">
        <v>242</v>
      </c>
      <c r="E14" s="1463"/>
      <c r="F14" s="1463"/>
      <c r="G14" s="350"/>
      <c r="H14" s="352"/>
      <c r="I14" s="351"/>
      <c r="J14" s="353"/>
    </row>
    <row r="15" spans="1:10" ht="27" customHeight="1">
      <c r="A15" s="130"/>
      <c r="B15" s="747" t="str">
        <f>IF(C24="不足","必須項目をすべて評価すること!!","")</f>
        <v>必須項目をすべて評価すること!!</v>
      </c>
      <c r="C15" s="138"/>
      <c r="D15" s="1460" t="s">
        <v>243</v>
      </c>
      <c r="E15" s="1461"/>
      <c r="F15" s="1461"/>
      <c r="G15" s="350"/>
      <c r="H15" s="352"/>
      <c r="I15" s="351"/>
      <c r="J15" s="353"/>
    </row>
    <row r="16" spans="1:10">
      <c r="A16" s="130"/>
      <c r="B16" s="131"/>
      <c r="C16" s="138"/>
      <c r="D16" s="1478" t="s">
        <v>244</v>
      </c>
      <c r="E16" s="1479"/>
      <c r="F16" s="1480"/>
      <c r="G16" s="134"/>
      <c r="H16" s="147"/>
      <c r="J16" s="136"/>
    </row>
    <row r="17" spans="1:10" ht="14.25" thickBot="1">
      <c r="A17" s="130"/>
      <c r="B17" s="137"/>
      <c r="C17" s="164"/>
      <c r="D17" s="358"/>
      <c r="E17" s="9"/>
      <c r="F17" s="9"/>
      <c r="G17" s="134"/>
      <c r="I17" s="134"/>
      <c r="J17" s="136"/>
    </row>
    <row r="18" spans="1:10" ht="15" customHeight="1" thickTop="1">
      <c r="A18" s="130"/>
      <c r="B18" s="137"/>
      <c r="C18" s="193"/>
      <c r="D18" s="361" t="s">
        <v>255</v>
      </c>
      <c r="E18" s="362"/>
      <c r="F18" s="9"/>
      <c r="G18" s="134"/>
      <c r="I18" s="134"/>
      <c r="J18" s="136"/>
    </row>
    <row r="19" spans="1:10" ht="15" customHeight="1">
      <c r="A19" s="130"/>
      <c r="B19" s="399" t="s">
        <v>49</v>
      </c>
      <c r="C19" s="363" t="str">
        <f>IF(AND(C20="",COUNTIF(C6:C16,"○")=0),"",COUNTIF(C6:C16,"○"))</f>
        <v/>
      </c>
      <c r="D19" s="364" t="s">
        <v>1131</v>
      </c>
      <c r="E19" s="365"/>
      <c r="F19" s="9"/>
      <c r="G19" s="134"/>
      <c r="H19" s="147"/>
      <c r="J19" s="136"/>
    </row>
    <row r="20" spans="1:10" ht="15" customHeight="1">
      <c r="A20" s="130"/>
      <c r="B20" s="399" t="s">
        <v>50</v>
      </c>
      <c r="C20" s="363" t="str">
        <f>IF(COUNTIF(C6:C16,"×")=0,"",COUNTIF(C6:C16,"×"))</f>
        <v/>
      </c>
      <c r="D20" s="364" t="s">
        <v>1132</v>
      </c>
      <c r="E20" s="365"/>
      <c r="F20" s="9"/>
      <c r="G20" s="134"/>
      <c r="H20" s="147"/>
      <c r="J20" s="136"/>
    </row>
    <row r="21" spans="1:10" ht="15" customHeight="1" thickBot="1">
      <c r="A21" s="130"/>
      <c r="B21" s="399" t="s">
        <v>51</v>
      </c>
      <c r="C21" s="481"/>
      <c r="D21" s="373" t="s">
        <v>1133</v>
      </c>
      <c r="E21" s="367"/>
      <c r="F21" s="9"/>
      <c r="G21" s="134"/>
      <c r="H21" s="147"/>
      <c r="J21" s="136"/>
    </row>
    <row r="22" spans="1:10" ht="15" thickTop="1" thickBot="1">
      <c r="A22" s="130"/>
      <c r="B22" s="391"/>
      <c r="C22" s="392"/>
      <c r="D22" s="383"/>
      <c r="E22" s="9"/>
      <c r="F22" s="9"/>
      <c r="G22" s="134"/>
      <c r="H22" s="147"/>
      <c r="J22" s="136"/>
    </row>
    <row r="23" spans="1:10" ht="15" customHeight="1" thickTop="1">
      <c r="A23" s="130"/>
      <c r="B23" s="399" t="s">
        <v>52</v>
      </c>
      <c r="C23" s="363" t="str">
        <f>C19</f>
        <v/>
      </c>
      <c r="D23" s="369" t="s">
        <v>1111</v>
      </c>
      <c r="E23" s="370"/>
      <c r="F23" s="362"/>
      <c r="H23" s="147"/>
      <c r="J23" s="136"/>
    </row>
    <row r="24" spans="1:10" ht="15" customHeight="1">
      <c r="A24" s="130"/>
      <c r="B24" s="399" t="s">
        <v>53</v>
      </c>
      <c r="C24" s="363" t="str">
        <f>IF(SUM(C19:C20)&lt;5,"不足",SUM(C19:C20))</f>
        <v>不足</v>
      </c>
      <c r="D24" s="364" t="s">
        <v>1118</v>
      </c>
      <c r="E24" s="9"/>
      <c r="F24" s="365"/>
      <c r="H24" s="147"/>
      <c r="J24" s="136"/>
    </row>
    <row r="25" spans="1:10" ht="15" customHeight="1" thickBot="1">
      <c r="A25" s="130"/>
      <c r="B25" s="399" t="s">
        <v>1109</v>
      </c>
      <c r="C25" s="371" t="str">
        <f>IF(ISERROR(C23/C24)=TRUE,"",ROUNDDOWN(C23/C24,2))</f>
        <v/>
      </c>
      <c r="D25" s="373" t="s">
        <v>1108</v>
      </c>
      <c r="E25" s="374"/>
      <c r="F25" s="367"/>
      <c r="H25" s="147"/>
      <c r="J25" s="136"/>
    </row>
    <row r="26" spans="1:10" ht="15" customHeight="1" thickTop="1">
      <c r="A26" s="130"/>
      <c r="B26" s="399" t="s">
        <v>18</v>
      </c>
      <c r="C26" s="372" t="str">
        <f>IF(OR(I6="○"),"e",IF(OR(G6="○"),"d",IF(C25="","",IF(C25&lt;0.8,"c",IF(C25&lt;0.9,"b",IF(C25&gt;=0.9,"a",""))))))</f>
        <v/>
      </c>
      <c r="D26" s="354"/>
      <c r="E26" s="151"/>
      <c r="F26" s="355"/>
      <c r="H26" s="147"/>
      <c r="J26" s="136"/>
    </row>
    <row r="27" spans="1:10" ht="14.25" thickBot="1">
      <c r="A27" s="130"/>
      <c r="B27" s="155"/>
      <c r="C27" s="156"/>
      <c r="D27" s="157"/>
      <c r="E27" s="158"/>
      <c r="F27" s="158"/>
      <c r="G27" s="159"/>
      <c r="H27" s="160"/>
      <c r="I27" s="158"/>
      <c r="J27" s="161"/>
    </row>
    <row r="28" spans="1:10">
      <c r="A28" s="130"/>
      <c r="B28" s="162" t="s">
        <v>57</v>
      </c>
      <c r="C28" s="1469" t="s">
        <v>42</v>
      </c>
      <c r="D28" s="122" t="s">
        <v>224</v>
      </c>
      <c r="E28" s="722" t="s">
        <v>23</v>
      </c>
      <c r="F28" s="722" t="s">
        <v>71</v>
      </c>
      <c r="G28" s="1475" t="s">
        <v>42</v>
      </c>
      <c r="H28" s="123" t="s">
        <v>228</v>
      </c>
      <c r="I28" s="1471" t="s">
        <v>42</v>
      </c>
      <c r="J28" s="124" t="s">
        <v>73</v>
      </c>
    </row>
    <row r="29" spans="1:10" ht="13.5" customHeight="1">
      <c r="A29" s="130"/>
      <c r="B29" s="163" t="s">
        <v>58</v>
      </c>
      <c r="C29" s="1470"/>
      <c r="D29" s="127" t="s">
        <v>230</v>
      </c>
      <c r="E29" s="723" t="s">
        <v>226</v>
      </c>
      <c r="F29" s="723" t="s">
        <v>225</v>
      </c>
      <c r="G29" s="1476"/>
      <c r="H29" s="128" t="s">
        <v>229</v>
      </c>
      <c r="I29" s="1472"/>
      <c r="J29" s="129" t="s">
        <v>227</v>
      </c>
    </row>
    <row r="30" spans="1:10">
      <c r="A30" s="130"/>
      <c r="B30" s="131"/>
      <c r="C30" s="164"/>
      <c r="D30" s="358" t="s">
        <v>190</v>
      </c>
      <c r="E30" s="9"/>
      <c r="F30" s="9"/>
      <c r="G30" s="165"/>
      <c r="I30" s="165"/>
      <c r="J30" s="166"/>
    </row>
    <row r="31" spans="1:10" ht="13.5" customHeight="1">
      <c r="A31" s="130"/>
      <c r="B31" s="137"/>
      <c r="C31" s="164"/>
      <c r="D31" s="358" t="s">
        <v>232</v>
      </c>
      <c r="E31" s="9"/>
      <c r="F31" s="9"/>
      <c r="G31" s="139"/>
      <c r="H31" s="1464" t="s">
        <v>233</v>
      </c>
      <c r="I31" s="140"/>
      <c r="J31" s="1465" t="s">
        <v>234</v>
      </c>
    </row>
    <row r="32" spans="1:10" ht="13.5" customHeight="1">
      <c r="A32" s="130"/>
      <c r="B32" s="349" t="s">
        <v>16</v>
      </c>
      <c r="C32" s="828" t="str">
        <f>'施工プロセスチェックリスト（一般監督員）'!AD51</f>
        <v/>
      </c>
      <c r="D32" s="1460" t="s">
        <v>1786</v>
      </c>
      <c r="E32" s="1461"/>
      <c r="F32" s="1461"/>
      <c r="G32" s="134"/>
      <c r="H32" s="1464"/>
      <c r="J32" s="1465"/>
    </row>
    <row r="33" spans="1:10">
      <c r="A33" s="130"/>
      <c r="B33" s="137"/>
      <c r="C33" s="141"/>
      <c r="D33" s="1462" t="s">
        <v>245</v>
      </c>
      <c r="E33" s="1463"/>
      <c r="F33" s="1463"/>
      <c r="G33" s="134"/>
      <c r="H33" s="1464"/>
      <c r="J33" s="1465"/>
    </row>
    <row r="34" spans="1:10">
      <c r="A34" s="130"/>
      <c r="B34" s="137"/>
      <c r="C34" s="141"/>
      <c r="D34" s="1466" t="s">
        <v>1773</v>
      </c>
      <c r="E34" s="1467"/>
      <c r="F34" s="1468"/>
      <c r="G34" s="134"/>
      <c r="H34" s="1464"/>
      <c r="J34" s="1465"/>
    </row>
    <row r="35" spans="1:10">
      <c r="A35" s="130"/>
      <c r="B35" s="137"/>
      <c r="C35" s="568"/>
      <c r="D35" s="1473" t="s">
        <v>231</v>
      </c>
      <c r="E35" s="1474"/>
      <c r="F35" s="541"/>
      <c r="G35" s="350"/>
      <c r="H35" s="1464"/>
      <c r="I35" s="350"/>
      <c r="J35" s="1465"/>
    </row>
    <row r="36" spans="1:10" ht="14.25" thickBot="1">
      <c r="A36" s="130"/>
      <c r="B36" s="137" t="s">
        <v>16</v>
      </c>
      <c r="C36" s="141"/>
      <c r="D36" s="1462" t="s">
        <v>1774</v>
      </c>
      <c r="E36" s="1463"/>
      <c r="F36" s="1463"/>
      <c r="G36" s="350"/>
      <c r="H36" s="351"/>
      <c r="I36" s="350"/>
      <c r="J36" s="1465"/>
    </row>
    <row r="37" spans="1:10" ht="27" customHeight="1" thickTop="1">
      <c r="A37" s="130"/>
      <c r="B37" s="747" t="str">
        <f>IF(C54="不足","必須項目をすべて評価すること!!","")</f>
        <v>必須項目をすべて評価すること!!</v>
      </c>
      <c r="C37" s="138"/>
      <c r="D37" s="1460" t="s">
        <v>1775</v>
      </c>
      <c r="E37" s="1461"/>
      <c r="F37" s="1461"/>
      <c r="G37" s="192"/>
      <c r="H37" s="1457" t="s">
        <v>1116</v>
      </c>
      <c r="J37" s="1457" t="s">
        <v>1117</v>
      </c>
    </row>
    <row r="38" spans="1:10" ht="14.25" thickBot="1">
      <c r="A38" s="130"/>
      <c r="B38" s="137"/>
      <c r="C38" s="141"/>
      <c r="D38" s="1462" t="s">
        <v>1776</v>
      </c>
      <c r="E38" s="1463"/>
      <c r="F38" s="1463"/>
      <c r="G38" s="192"/>
      <c r="H38" s="1458"/>
      <c r="I38" s="351"/>
      <c r="J38" s="1458"/>
    </row>
    <row r="39" spans="1:10" ht="14.25" thickTop="1">
      <c r="A39" s="130"/>
      <c r="B39" s="137"/>
      <c r="C39" s="141"/>
      <c r="D39" s="1466" t="s">
        <v>1777</v>
      </c>
      <c r="E39" s="1467"/>
      <c r="F39" s="1468"/>
      <c r="G39" s="192"/>
      <c r="H39" s="745"/>
      <c r="I39" s="351"/>
      <c r="J39" s="748"/>
    </row>
    <row r="40" spans="1:10">
      <c r="A40" s="130"/>
      <c r="B40" s="137"/>
      <c r="C40" s="568"/>
      <c r="D40" s="1473" t="s">
        <v>235</v>
      </c>
      <c r="E40" s="1474"/>
      <c r="F40" s="571"/>
      <c r="G40" s="192"/>
      <c r="H40" s="624"/>
      <c r="I40" s="196"/>
      <c r="J40" s="721"/>
    </row>
    <row r="41" spans="1:10">
      <c r="A41" s="130"/>
      <c r="B41" s="137" t="s">
        <v>16</v>
      </c>
      <c r="C41" s="141"/>
      <c r="D41" s="1462" t="s">
        <v>1778</v>
      </c>
      <c r="E41" s="1463"/>
      <c r="F41" s="1463"/>
      <c r="G41" s="350"/>
      <c r="H41" s="351"/>
      <c r="I41" s="350"/>
      <c r="J41" s="353"/>
    </row>
    <row r="42" spans="1:10">
      <c r="A42" s="130"/>
      <c r="B42" s="137" t="s">
        <v>16</v>
      </c>
      <c r="C42" s="141"/>
      <c r="D42" s="1462" t="s">
        <v>1779</v>
      </c>
      <c r="E42" s="1463"/>
      <c r="F42" s="1463"/>
      <c r="G42" s="350"/>
      <c r="H42" s="351"/>
      <c r="I42" s="350"/>
      <c r="J42" s="353"/>
    </row>
    <row r="43" spans="1:10">
      <c r="A43" s="130"/>
      <c r="B43" s="137" t="s">
        <v>16</v>
      </c>
      <c r="C43" s="141"/>
      <c r="D43" s="1462" t="s">
        <v>1780</v>
      </c>
      <c r="E43" s="1463"/>
      <c r="F43" s="1463"/>
      <c r="G43" s="350"/>
      <c r="H43" s="351"/>
      <c r="I43" s="350"/>
      <c r="J43" s="353"/>
    </row>
    <row r="44" spans="1:10">
      <c r="A44" s="130"/>
      <c r="B44" s="137" t="s">
        <v>208</v>
      </c>
      <c r="C44" s="141"/>
      <c r="D44" s="1462" t="s">
        <v>1781</v>
      </c>
      <c r="E44" s="1463"/>
      <c r="F44" s="1463"/>
      <c r="G44" s="350"/>
      <c r="H44" s="351"/>
      <c r="I44" s="350"/>
      <c r="J44" s="353"/>
    </row>
    <row r="45" spans="1:10">
      <c r="A45" s="130"/>
      <c r="B45" s="137"/>
      <c r="C45" s="141"/>
      <c r="D45" s="1462" t="s">
        <v>1782</v>
      </c>
      <c r="E45" s="1463"/>
      <c r="F45" s="1463"/>
      <c r="G45" s="350"/>
      <c r="H45" s="351"/>
      <c r="I45" s="350"/>
      <c r="J45" s="353"/>
    </row>
    <row r="46" spans="1:10">
      <c r="A46" s="130"/>
      <c r="B46" s="137"/>
      <c r="C46" s="141"/>
      <c r="D46" s="1466" t="s">
        <v>1783</v>
      </c>
      <c r="E46" s="1467"/>
      <c r="F46" s="1468"/>
      <c r="G46" s="350"/>
      <c r="H46" s="351"/>
      <c r="I46" s="350"/>
      <c r="J46" s="353"/>
    </row>
    <row r="47" spans="1:10" ht="14.25" thickBot="1">
      <c r="A47" s="130"/>
      <c r="B47" s="131"/>
      <c r="C47" s="167"/>
      <c r="D47" s="133"/>
      <c r="G47" s="134"/>
      <c r="I47" s="134"/>
      <c r="J47" s="136"/>
    </row>
    <row r="48" spans="1:10" ht="15" customHeight="1" thickTop="1">
      <c r="A48" s="130"/>
      <c r="B48" s="391"/>
      <c r="C48" s="360"/>
      <c r="D48" s="361" t="s">
        <v>255</v>
      </c>
      <c r="E48" s="362"/>
      <c r="F48" s="9"/>
      <c r="G48" s="134"/>
      <c r="I48" s="134"/>
      <c r="J48" s="136"/>
    </row>
    <row r="49" spans="1:10" ht="15" customHeight="1">
      <c r="A49" s="130"/>
      <c r="B49" s="399" t="s">
        <v>49</v>
      </c>
      <c r="C49" s="363" t="str">
        <f>IF(AND(C50="",COUNTIF(C32:C46,"○")=0),"",COUNTIF(C32:C46,"○"))</f>
        <v/>
      </c>
      <c r="D49" s="364" t="s">
        <v>1131</v>
      </c>
      <c r="E49" s="365"/>
      <c r="F49" s="9"/>
      <c r="G49" s="134"/>
      <c r="I49" s="134"/>
      <c r="J49" s="136"/>
    </row>
    <row r="50" spans="1:10" ht="15" customHeight="1">
      <c r="A50" s="130"/>
      <c r="B50" s="399" t="s">
        <v>50</v>
      </c>
      <c r="C50" s="363" t="str">
        <f>IF(COUNTIF(C32:C46,"×")=0,"",COUNTIF(C32:C46,"×"))</f>
        <v/>
      </c>
      <c r="D50" s="364" t="s">
        <v>1132</v>
      </c>
      <c r="E50" s="365"/>
      <c r="F50" s="9"/>
      <c r="G50" s="134"/>
      <c r="I50" s="134"/>
      <c r="J50" s="136"/>
    </row>
    <row r="51" spans="1:10" ht="15" customHeight="1" thickBot="1">
      <c r="A51" s="130"/>
      <c r="B51" s="399" t="s">
        <v>51</v>
      </c>
      <c r="C51" s="481"/>
      <c r="D51" s="373" t="s">
        <v>1133</v>
      </c>
      <c r="E51" s="367"/>
      <c r="F51" s="9"/>
      <c r="G51" s="134"/>
      <c r="I51" s="134"/>
      <c r="J51" s="136"/>
    </row>
    <row r="52" spans="1:10" ht="15" thickTop="1" thickBot="1">
      <c r="A52" s="130"/>
      <c r="B52" s="391"/>
      <c r="C52" s="412"/>
      <c r="D52" s="370"/>
      <c r="E52" s="370"/>
      <c r="F52" s="9"/>
      <c r="G52" s="134"/>
      <c r="I52" s="134"/>
      <c r="J52" s="136"/>
    </row>
    <row r="53" spans="1:10" ht="15" customHeight="1" thickTop="1">
      <c r="A53" s="130"/>
      <c r="B53" s="399" t="s">
        <v>52</v>
      </c>
      <c r="C53" s="356" t="str">
        <f>C49</f>
        <v/>
      </c>
      <c r="D53" s="369" t="s">
        <v>1111</v>
      </c>
      <c r="E53" s="370"/>
      <c r="F53" s="362"/>
      <c r="G53" s="134"/>
      <c r="I53" s="134"/>
      <c r="J53" s="136"/>
    </row>
    <row r="54" spans="1:10" ht="15" customHeight="1">
      <c r="A54" s="130"/>
      <c r="B54" s="399" t="s">
        <v>53</v>
      </c>
      <c r="C54" s="356" t="str">
        <f>IF(SUM(C49:C50)&lt;5,"不足",SUM(C49:C50))</f>
        <v>不足</v>
      </c>
      <c r="D54" s="364" t="s">
        <v>1118</v>
      </c>
      <c r="E54" s="9"/>
      <c r="F54" s="365"/>
      <c r="G54" s="134"/>
      <c r="I54" s="134"/>
      <c r="J54" s="136"/>
    </row>
    <row r="55" spans="1:10" ht="15" customHeight="1" thickBot="1">
      <c r="A55" s="130"/>
      <c r="B55" s="399" t="s">
        <v>1109</v>
      </c>
      <c r="C55" s="413" t="str">
        <f>IF(ISERROR(C53/C54)=TRUE,"",ROUNDDOWN(C53/C54,2))</f>
        <v/>
      </c>
      <c r="D55" s="373" t="s">
        <v>1108</v>
      </c>
      <c r="E55" s="374"/>
      <c r="F55" s="367"/>
      <c r="G55" s="134"/>
      <c r="I55" s="134"/>
      <c r="J55" s="136"/>
    </row>
    <row r="56" spans="1:10" ht="15" customHeight="1" thickTop="1">
      <c r="A56" s="130"/>
      <c r="B56" s="399" t="s">
        <v>18</v>
      </c>
      <c r="C56" s="414" t="str">
        <f>IF(I31="○","e",IF(OR(G31="○"),"d",IF(C55="","",IF(C55&lt;0.8,"c",IF(C55&lt;0.9,"b",IF(C55&gt;=0.9,"a",""))))))</f>
        <v/>
      </c>
      <c r="D56" s="415"/>
      <c r="E56" s="370"/>
      <c r="F56" s="416"/>
      <c r="G56" s="134"/>
      <c r="I56" s="134"/>
      <c r="J56" s="136"/>
    </row>
    <row r="57" spans="1:10" ht="14.25" thickBot="1">
      <c r="A57" s="170"/>
      <c r="B57" s="171"/>
      <c r="C57" s="156"/>
      <c r="D57" s="157"/>
      <c r="E57" s="158"/>
      <c r="F57" s="158"/>
      <c r="G57" s="159"/>
      <c r="H57" s="158"/>
      <c r="I57" s="159"/>
      <c r="J57" s="161"/>
    </row>
    <row r="60" spans="1:10">
      <c r="A60" s="172" t="s">
        <v>45</v>
      </c>
      <c r="B60" s="172"/>
    </row>
    <row r="61" spans="1:10">
      <c r="A61" s="172" t="s">
        <v>1391</v>
      </c>
      <c r="B61" s="172" t="s">
        <v>46</v>
      </c>
    </row>
    <row r="62" spans="1:10">
      <c r="A62" s="172" t="s">
        <v>47</v>
      </c>
      <c r="B62" s="172"/>
    </row>
    <row r="63" spans="1:10">
      <c r="A63" s="173"/>
      <c r="B63" s="173"/>
    </row>
  </sheetData>
  <sheetProtection sheet="1" objects="1" scenarios="1"/>
  <mergeCells count="41">
    <mergeCell ref="D1:G1"/>
    <mergeCell ref="G28:G29"/>
    <mergeCell ref="D40:E40"/>
    <mergeCell ref="D46:F46"/>
    <mergeCell ref="D16:F16"/>
    <mergeCell ref="D32:F32"/>
    <mergeCell ref="D33:F33"/>
    <mergeCell ref="D36:F36"/>
    <mergeCell ref="D37:F37"/>
    <mergeCell ref="D38:F38"/>
    <mergeCell ref="D41:F41"/>
    <mergeCell ref="D42:F42"/>
    <mergeCell ref="D43:F43"/>
    <mergeCell ref="D44:F44"/>
    <mergeCell ref="D45:F45"/>
    <mergeCell ref="D39:F39"/>
    <mergeCell ref="C3:C4"/>
    <mergeCell ref="I3:I4"/>
    <mergeCell ref="I28:I29"/>
    <mergeCell ref="C28:C29"/>
    <mergeCell ref="D35:E35"/>
    <mergeCell ref="G3:G4"/>
    <mergeCell ref="D13:F13"/>
    <mergeCell ref="D14:F14"/>
    <mergeCell ref="D15:F15"/>
    <mergeCell ref="H37:H38"/>
    <mergeCell ref="J37:J38"/>
    <mergeCell ref="H10:H12"/>
    <mergeCell ref="J10:J12"/>
    <mergeCell ref="D6:F6"/>
    <mergeCell ref="D7:F7"/>
    <mergeCell ref="D8:F8"/>
    <mergeCell ref="D9:F9"/>
    <mergeCell ref="D10:F10"/>
    <mergeCell ref="D11:F11"/>
    <mergeCell ref="D12:F12"/>
    <mergeCell ref="H6:H9"/>
    <mergeCell ref="J6:J9"/>
    <mergeCell ref="H31:H35"/>
    <mergeCell ref="J31:J36"/>
    <mergeCell ref="D34:F34"/>
  </mergeCells>
  <phoneticPr fontId="3"/>
  <conditionalFormatting sqref="D3:D4">
    <cfRule type="expression" dxfId="635" priority="20">
      <formula>"a"=$C$26</formula>
    </cfRule>
  </conditionalFormatting>
  <conditionalFormatting sqref="D28:D29">
    <cfRule type="expression" dxfId="634" priority="396">
      <formula>"a"=$C$56</formula>
    </cfRule>
  </conditionalFormatting>
  <conditionalFormatting sqref="E3:E4">
    <cfRule type="expression" dxfId="633" priority="19">
      <formula>"b"=$C$26</formula>
    </cfRule>
  </conditionalFormatting>
  <conditionalFormatting sqref="E28:E29">
    <cfRule type="expression" dxfId="632" priority="389">
      <formula>"b"=$C$56</formula>
    </cfRule>
  </conditionalFormatting>
  <conditionalFormatting sqref="F3:F4">
    <cfRule type="expression" dxfId="631" priority="18">
      <formula>"c"=$C$26</formula>
    </cfRule>
  </conditionalFormatting>
  <conditionalFormatting sqref="F28:F29">
    <cfRule type="expression" dxfId="630" priority="3">
      <formula>"c"=$C$56</formula>
    </cfRule>
  </conditionalFormatting>
  <conditionalFormatting sqref="H3:H4">
    <cfRule type="expression" dxfId="629" priority="17">
      <formula>"d"=$C$26</formula>
    </cfRule>
  </conditionalFormatting>
  <conditionalFormatting sqref="H28:H29">
    <cfRule type="expression" dxfId="628" priority="393">
      <formula>"d"=$C$56</formula>
    </cfRule>
  </conditionalFormatting>
  <conditionalFormatting sqref="J3:J4">
    <cfRule type="expression" dxfId="627" priority="16">
      <formula>"e"=$C$26</formula>
    </cfRule>
  </conditionalFormatting>
  <conditionalFormatting sqref="J28:J29">
    <cfRule type="expression" dxfId="626" priority="1">
      <formula>"e"=$C$56</formula>
    </cfRule>
  </conditionalFormatting>
  <dataValidations count="2">
    <dataValidation type="list" allowBlank="1" showInputMessage="1" showErrorMessage="1" sqref="I9 G6 I6 G31 I31" xr:uid="{00000000-0002-0000-0500-000000000000}">
      <formula1>$B$61:$B$62</formula1>
    </dataValidation>
    <dataValidation type="list" allowBlank="1" showInputMessage="1" showErrorMessage="1" sqref="C33:C34 C41:C46 C36:C39 C7:C10 C12:C16" xr:uid="{00000000-0002-0000-0500-000001000000}">
      <formula1>$A$61:$A$63</formula1>
    </dataValidation>
  </dataValidations>
  <pageMargins left="0.78740157480314965" right="0.78740157480314965" top="0.51181102362204722" bottom="0.19685039370078741" header="0.31496062992125984" footer="0.51181102362204722"/>
  <pageSetup paperSize="9" scale="7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33CC"/>
  </sheetPr>
  <dimension ref="A1:J106"/>
  <sheetViews>
    <sheetView view="pageBreakPreview" zoomScaleNormal="100" zoomScaleSheetLayoutView="100" workbookViewId="0">
      <selection sqref="A1:XFD1048576"/>
    </sheetView>
  </sheetViews>
  <sheetFormatPr defaultRowHeight="13.5"/>
  <cols>
    <col min="1" max="1" width="11.625" style="119" customWidth="1"/>
    <col min="2" max="2" width="23.5" style="119" customWidth="1"/>
    <col min="3" max="3" width="5.375" style="119" customWidth="1"/>
    <col min="4" max="6" width="29.125" style="119" customWidth="1"/>
    <col min="7" max="7" width="5.625" style="119" customWidth="1"/>
    <col min="8" max="8" width="20.625" style="119" customWidth="1"/>
    <col min="9" max="9" width="5.75" style="119" customWidth="1"/>
    <col min="10" max="10" width="20.625" style="119" customWidth="1"/>
    <col min="11" max="11" width="4.25" style="119" customWidth="1"/>
    <col min="12" max="16384" width="9" style="119"/>
  </cols>
  <sheetData>
    <row r="1" spans="1:10" ht="17.25">
      <c r="A1" s="119" t="s">
        <v>1959</v>
      </c>
      <c r="D1" s="1477" t="s">
        <v>259</v>
      </c>
      <c r="E1" s="1477"/>
      <c r="F1" s="1477"/>
      <c r="G1" s="1477"/>
    </row>
    <row r="2" spans="1:10" ht="14.25" thickBot="1">
      <c r="A2" s="9" t="s">
        <v>1653</v>
      </c>
      <c r="J2" s="174" t="s">
        <v>1390</v>
      </c>
    </row>
    <row r="3" spans="1:10">
      <c r="A3" s="120" t="s">
        <v>185</v>
      </c>
      <c r="B3" s="121" t="s">
        <v>186</v>
      </c>
      <c r="C3" s="1489" t="s">
        <v>42</v>
      </c>
      <c r="D3" s="406" t="s">
        <v>224</v>
      </c>
      <c r="E3" s="407" t="s">
        <v>23</v>
      </c>
      <c r="F3" s="407" t="s">
        <v>71</v>
      </c>
      <c r="G3" s="1475" t="s">
        <v>42</v>
      </c>
      <c r="H3" s="385" t="s">
        <v>228</v>
      </c>
      <c r="I3" s="1471" t="s">
        <v>42</v>
      </c>
      <c r="J3" s="386" t="s">
        <v>73</v>
      </c>
    </row>
    <row r="4" spans="1:10">
      <c r="A4" s="130" t="s">
        <v>210</v>
      </c>
      <c r="B4" s="131" t="s">
        <v>211</v>
      </c>
      <c r="C4" s="1490"/>
      <c r="D4" s="408" t="s">
        <v>230</v>
      </c>
      <c r="E4" s="409" t="s">
        <v>226</v>
      </c>
      <c r="F4" s="409" t="s">
        <v>225</v>
      </c>
      <c r="G4" s="1476"/>
      <c r="H4" s="410" t="s">
        <v>229</v>
      </c>
      <c r="I4" s="1472"/>
      <c r="J4" s="411" t="s">
        <v>227</v>
      </c>
    </row>
    <row r="5" spans="1:10" ht="13.5" customHeight="1">
      <c r="A5" s="130"/>
      <c r="B5" s="131"/>
      <c r="C5" s="175"/>
      <c r="D5" s="195" t="s">
        <v>190</v>
      </c>
      <c r="E5" s="182"/>
      <c r="F5" s="135"/>
      <c r="G5" s="182"/>
      <c r="H5" s="182"/>
      <c r="I5" s="165"/>
      <c r="J5" s="166"/>
    </row>
    <row r="6" spans="1:10" ht="13.5" customHeight="1">
      <c r="A6" s="130"/>
      <c r="B6" s="349" t="s">
        <v>16</v>
      </c>
      <c r="C6" s="828" t="str">
        <f>'施工プロセスチェックリスト（一般監督員）'!AD67</f>
        <v/>
      </c>
      <c r="D6" s="1460" t="s">
        <v>1784</v>
      </c>
      <c r="E6" s="1461"/>
      <c r="F6" s="1487"/>
      <c r="G6" s="749"/>
      <c r="H6" s="1486" t="s">
        <v>256</v>
      </c>
      <c r="I6" s="430"/>
      <c r="J6" s="1465" t="s">
        <v>257</v>
      </c>
    </row>
    <row r="7" spans="1:10" ht="13.5" customHeight="1">
      <c r="A7" s="130"/>
      <c r="B7" s="137" t="s">
        <v>16</v>
      </c>
      <c r="C7" s="831" t="str">
        <f>'施工プロセスチェックリスト（一般監督員）'!X73</f>
        <v/>
      </c>
      <c r="D7" s="1462" t="s">
        <v>246</v>
      </c>
      <c r="E7" s="1463"/>
      <c r="F7" s="1484"/>
      <c r="G7" s="173"/>
      <c r="H7" s="1486"/>
      <c r="I7" s="196"/>
      <c r="J7" s="1465"/>
    </row>
    <row r="8" spans="1:10" ht="13.5" customHeight="1">
      <c r="A8" s="130"/>
      <c r="B8" s="137"/>
      <c r="C8" s="176"/>
      <c r="D8" s="1462" t="s">
        <v>247</v>
      </c>
      <c r="E8" s="1463"/>
      <c r="F8" s="1484"/>
      <c r="G8" s="173"/>
      <c r="H8" s="1486"/>
      <c r="I8" s="196"/>
      <c r="J8" s="1465"/>
    </row>
    <row r="9" spans="1:10" ht="13.5" customHeight="1">
      <c r="A9" s="130"/>
      <c r="B9" s="137"/>
      <c r="C9" s="832" t="str">
        <f>'施工プロセスチェックリスト（一般監督員）'!X79</f>
        <v/>
      </c>
      <c r="D9" s="1462" t="s">
        <v>1793</v>
      </c>
      <c r="E9" s="1463"/>
      <c r="F9" s="1463"/>
      <c r="G9" s="192"/>
      <c r="H9" s="1486"/>
      <c r="I9" s="196"/>
      <c r="J9" s="1465"/>
    </row>
    <row r="10" spans="1:10" ht="13.5" customHeight="1" thickBot="1">
      <c r="A10" s="130"/>
      <c r="B10" s="137" t="s">
        <v>16</v>
      </c>
      <c r="C10" s="831" t="str">
        <f>'施工プロセスチェックリスト（一般監督員）'!X81</f>
        <v/>
      </c>
      <c r="D10" s="1462" t="s">
        <v>248</v>
      </c>
      <c r="E10" s="1463"/>
      <c r="F10" s="1463"/>
      <c r="G10" s="192"/>
      <c r="I10" s="196"/>
      <c r="J10" s="1465"/>
    </row>
    <row r="11" spans="1:10" ht="13.5" customHeight="1" thickTop="1">
      <c r="A11" s="130"/>
      <c r="B11" s="137" t="s">
        <v>16</v>
      </c>
      <c r="C11" s="831" t="str">
        <f>'施工プロセスチェックリスト（一般監督員）'!X83</f>
        <v/>
      </c>
      <c r="D11" s="1462" t="s">
        <v>249</v>
      </c>
      <c r="E11" s="1463"/>
      <c r="F11" s="1463"/>
      <c r="G11" s="192"/>
      <c r="H11" s="1457" t="s">
        <v>1116</v>
      </c>
      <c r="J11" s="1457" t="s">
        <v>1117</v>
      </c>
    </row>
    <row r="12" spans="1:10" ht="13.5" customHeight="1">
      <c r="A12" s="130"/>
      <c r="B12" s="137" t="s">
        <v>16</v>
      </c>
      <c r="C12" s="831" t="str">
        <f>'施工プロセスチェックリスト（一般監督員）'!X85</f>
        <v/>
      </c>
      <c r="D12" s="1462" t="s">
        <v>250</v>
      </c>
      <c r="E12" s="1463"/>
      <c r="F12" s="1463"/>
      <c r="G12" s="192"/>
      <c r="H12" s="1459"/>
      <c r="I12" s="351"/>
      <c r="J12" s="1459"/>
    </row>
    <row r="13" spans="1:10" ht="13.5" customHeight="1" thickBot="1">
      <c r="A13" s="130"/>
      <c r="B13" s="747" t="str">
        <f>IF(C25="不足","必須項目をすべて評価すること!!","" )</f>
        <v>必須項目をすべて評価すること!!</v>
      </c>
      <c r="C13" s="176"/>
      <c r="D13" s="1462" t="s">
        <v>251</v>
      </c>
      <c r="E13" s="1463"/>
      <c r="F13" s="1463"/>
      <c r="G13" s="192"/>
      <c r="H13" s="1458"/>
      <c r="I13" s="173"/>
      <c r="J13" s="1458"/>
    </row>
    <row r="14" spans="1:10" ht="13.5" customHeight="1" thickTop="1">
      <c r="A14" s="130"/>
      <c r="B14" s="137" t="s">
        <v>16</v>
      </c>
      <c r="C14" s="176"/>
      <c r="D14" s="1462" t="s">
        <v>1794</v>
      </c>
      <c r="E14" s="1463"/>
      <c r="F14" s="1463"/>
      <c r="G14" s="192"/>
      <c r="I14" s="196"/>
      <c r="J14" s="136"/>
    </row>
    <row r="15" spans="1:10" ht="13.5" customHeight="1">
      <c r="A15" s="130"/>
      <c r="B15" s="137"/>
      <c r="C15" s="176"/>
      <c r="D15" s="1462" t="s">
        <v>252</v>
      </c>
      <c r="E15" s="1463"/>
      <c r="F15" s="1463"/>
      <c r="G15" s="192"/>
      <c r="I15" s="196"/>
      <c r="J15" s="136"/>
    </row>
    <row r="16" spans="1:10" ht="13.5" customHeight="1">
      <c r="A16" s="130"/>
      <c r="B16" s="137" t="s">
        <v>16</v>
      </c>
      <c r="C16" s="831" t="str">
        <f>'施工プロセスチェックリスト（一般監督員）'!X87</f>
        <v/>
      </c>
      <c r="D16" s="1462" t="s">
        <v>253</v>
      </c>
      <c r="E16" s="1463"/>
      <c r="F16" s="1463"/>
      <c r="G16" s="192"/>
      <c r="H16" s="174"/>
      <c r="I16" s="196"/>
      <c r="J16" s="183"/>
    </row>
    <row r="17" spans="1:10" ht="12.95" customHeight="1">
      <c r="A17" s="130"/>
      <c r="B17" s="137"/>
      <c r="C17" s="176"/>
      <c r="D17" s="1481" t="s">
        <v>254</v>
      </c>
      <c r="E17" s="1482"/>
      <c r="F17" s="1483"/>
      <c r="G17" s="192"/>
      <c r="I17" s="196"/>
      <c r="J17" s="136"/>
    </row>
    <row r="18" spans="1:10" ht="12.95" customHeight="1" thickBot="1">
      <c r="A18" s="130"/>
      <c r="B18" s="137"/>
      <c r="C18" s="177"/>
      <c r="D18" s="133"/>
      <c r="G18" s="134"/>
      <c r="I18" s="134"/>
      <c r="J18" s="136"/>
    </row>
    <row r="19" spans="1:10" ht="15" customHeight="1" thickTop="1">
      <c r="A19" s="130"/>
      <c r="B19" s="137"/>
      <c r="C19" s="177"/>
      <c r="D19" s="361" t="s">
        <v>255</v>
      </c>
      <c r="E19" s="362"/>
      <c r="G19" s="134"/>
      <c r="I19" s="134"/>
      <c r="J19" s="136"/>
    </row>
    <row r="20" spans="1:10" ht="15" customHeight="1">
      <c r="A20" s="130"/>
      <c r="B20" s="178" t="s">
        <v>49</v>
      </c>
      <c r="C20" s="177" t="str">
        <f>IF(AND(C21="",COUNTIF(C6:C17,"○")=0),"",COUNTIF(C6:C17,"○"))</f>
        <v/>
      </c>
      <c r="D20" s="364" t="s">
        <v>1131</v>
      </c>
      <c r="E20" s="365"/>
      <c r="G20" s="134"/>
      <c r="I20" s="134"/>
      <c r="J20" s="136"/>
    </row>
    <row r="21" spans="1:10" ht="15" customHeight="1">
      <c r="A21" s="130"/>
      <c r="B21" s="178" t="s">
        <v>50</v>
      </c>
      <c r="C21" s="177" t="str">
        <f>IF(COUNTIF(C6:C17,"×")=0,"",COUNTIF(C6:C17,"×"))</f>
        <v/>
      </c>
      <c r="D21" s="364" t="s">
        <v>1132</v>
      </c>
      <c r="E21" s="365"/>
      <c r="G21" s="134"/>
      <c r="I21" s="134"/>
      <c r="J21" s="136"/>
    </row>
    <row r="22" spans="1:10" ht="15" customHeight="1" thickBot="1">
      <c r="A22" s="130"/>
      <c r="B22" s="178" t="s">
        <v>51</v>
      </c>
      <c r="C22" s="179"/>
      <c r="D22" s="373" t="s">
        <v>1133</v>
      </c>
      <c r="E22" s="367"/>
      <c r="G22" s="134"/>
      <c r="I22" s="134"/>
      <c r="J22" s="136"/>
    </row>
    <row r="23" spans="1:10" ht="12.95" customHeight="1" thickTop="1" thickBot="1">
      <c r="A23" s="130"/>
      <c r="B23" s="137"/>
      <c r="C23" s="177"/>
      <c r="D23" s="133"/>
      <c r="G23" s="134"/>
      <c r="I23" s="134"/>
      <c r="J23" s="136"/>
    </row>
    <row r="24" spans="1:10" ht="15" customHeight="1" thickTop="1">
      <c r="A24" s="130"/>
      <c r="B24" s="144" t="s">
        <v>52</v>
      </c>
      <c r="C24" s="177" t="str">
        <f>C20</f>
        <v/>
      </c>
      <c r="D24" s="333" t="s">
        <v>1111</v>
      </c>
      <c r="E24" s="151"/>
      <c r="F24" s="146"/>
      <c r="G24" s="134"/>
      <c r="I24" s="134"/>
      <c r="J24" s="136"/>
    </row>
    <row r="25" spans="1:10" ht="15" customHeight="1">
      <c r="A25" s="130"/>
      <c r="B25" s="144" t="s">
        <v>53</v>
      </c>
      <c r="C25" s="177" t="str">
        <f>IF(SUM(C20:C21)&lt;7,"不足",SUM(C20:C21))</f>
        <v>不足</v>
      </c>
      <c r="D25" s="364" t="s">
        <v>1118</v>
      </c>
      <c r="F25" s="148"/>
      <c r="G25" s="134"/>
      <c r="I25" s="134"/>
      <c r="J25" s="136"/>
    </row>
    <row r="26" spans="1:10" ht="15" customHeight="1" thickBot="1">
      <c r="A26" s="130"/>
      <c r="B26" s="144" t="s">
        <v>1109</v>
      </c>
      <c r="C26" s="180" t="str">
        <f>IF(ISERROR(C24/C25)=TRUE,"",ROUNDDOWN(C24/C25,2))</f>
        <v/>
      </c>
      <c r="D26" s="334" t="s">
        <v>1108</v>
      </c>
      <c r="E26" s="154"/>
      <c r="F26" s="149"/>
      <c r="G26" s="134"/>
      <c r="I26" s="134"/>
      <c r="J26" s="136"/>
    </row>
    <row r="27" spans="1:10" ht="15" customHeight="1" thickTop="1">
      <c r="A27" s="130"/>
      <c r="B27" s="144" t="s">
        <v>18</v>
      </c>
      <c r="C27" s="153" t="str">
        <f>IF(OR(I6="○"),"e",IF(OR(G6="○"),"d",IF(C26="","",IF(C26&lt;0.8,"c",IF(C26&lt;0.9,"b",IF(C26&gt;=0.9,"a",""))))))</f>
        <v/>
      </c>
      <c r="D27" s="354"/>
      <c r="E27" s="151"/>
      <c r="F27" s="355"/>
      <c r="G27" s="134"/>
      <c r="I27" s="134"/>
      <c r="J27" s="136"/>
    </row>
    <row r="28" spans="1:10" ht="12.95" customHeight="1" thickBot="1">
      <c r="A28" s="130"/>
      <c r="B28" s="171"/>
      <c r="C28" s="158"/>
      <c r="D28" s="157"/>
      <c r="E28" s="158"/>
      <c r="F28" s="158"/>
      <c r="G28" s="159"/>
      <c r="H28" s="158"/>
      <c r="I28" s="159"/>
      <c r="J28" s="161"/>
    </row>
    <row r="29" spans="1:10" ht="12.95" customHeight="1">
      <c r="A29" s="130"/>
      <c r="B29" s="181" t="s">
        <v>14</v>
      </c>
      <c r="C29" s="1469" t="s">
        <v>42</v>
      </c>
      <c r="D29" s="406" t="s">
        <v>224</v>
      </c>
      <c r="E29" s="407" t="s">
        <v>23</v>
      </c>
      <c r="F29" s="407" t="s">
        <v>71</v>
      </c>
      <c r="G29" s="1475" t="s">
        <v>42</v>
      </c>
      <c r="H29" s="385" t="s">
        <v>228</v>
      </c>
      <c r="I29" s="1471" t="s">
        <v>42</v>
      </c>
      <c r="J29" s="386" t="s">
        <v>73</v>
      </c>
    </row>
    <row r="30" spans="1:10" ht="12.95" customHeight="1">
      <c r="A30" s="130"/>
      <c r="B30" s="131"/>
      <c r="C30" s="1470"/>
      <c r="D30" s="408" t="s">
        <v>230</v>
      </c>
      <c r="E30" s="409" t="s">
        <v>226</v>
      </c>
      <c r="F30" s="409" t="s">
        <v>225</v>
      </c>
      <c r="G30" s="1476"/>
      <c r="H30" s="410" t="s">
        <v>229</v>
      </c>
      <c r="I30" s="1472"/>
      <c r="J30" s="411" t="s">
        <v>227</v>
      </c>
    </row>
    <row r="31" spans="1:10" ht="14.25" customHeight="1">
      <c r="A31" s="130"/>
      <c r="B31" s="131"/>
      <c r="C31" s="164"/>
      <c r="D31" s="133" t="s">
        <v>190</v>
      </c>
      <c r="G31" s="165"/>
      <c r="H31" s="182"/>
      <c r="I31" s="165"/>
      <c r="J31" s="166"/>
    </row>
    <row r="32" spans="1:10" ht="14.25" customHeight="1">
      <c r="A32" s="130"/>
      <c r="B32" s="137" t="s">
        <v>16</v>
      </c>
      <c r="C32" s="828" t="str">
        <f>'施工プロセスチェックリスト（一般監督員）'!AD103</f>
        <v/>
      </c>
      <c r="D32" s="1463" t="s">
        <v>1795</v>
      </c>
      <c r="E32" s="1463"/>
      <c r="F32" s="1463"/>
      <c r="G32" s="139"/>
      <c r="H32" s="1486" t="s">
        <v>265</v>
      </c>
      <c r="I32" s="139"/>
      <c r="J32" s="1465" t="s">
        <v>266</v>
      </c>
    </row>
    <row r="33" spans="1:10" ht="14.25" customHeight="1">
      <c r="A33" s="130"/>
      <c r="B33" s="137"/>
      <c r="C33" s="141"/>
      <c r="D33" s="1463" t="s">
        <v>260</v>
      </c>
      <c r="E33" s="1463"/>
      <c r="F33" s="1463"/>
      <c r="G33" s="196"/>
      <c r="H33" s="1486"/>
      <c r="I33" s="196"/>
      <c r="J33" s="1465"/>
    </row>
    <row r="34" spans="1:10" ht="14.25" customHeight="1">
      <c r="A34" s="130"/>
      <c r="B34" s="137"/>
      <c r="C34" s="833" t="str">
        <f>'施工プロセスチェックリスト（一般監督員）'!X105</f>
        <v/>
      </c>
      <c r="D34" s="1463" t="s">
        <v>261</v>
      </c>
      <c r="E34" s="1463"/>
      <c r="F34" s="1463"/>
      <c r="G34" s="196"/>
      <c r="H34" s="1486"/>
      <c r="I34" s="196"/>
      <c r="J34" s="1465"/>
    </row>
    <row r="35" spans="1:10" ht="14.25" customHeight="1">
      <c r="A35" s="130"/>
      <c r="B35" s="137"/>
      <c r="C35" s="141"/>
      <c r="D35" s="1463" t="s">
        <v>262</v>
      </c>
      <c r="E35" s="1463"/>
      <c r="F35" s="1463"/>
      <c r="G35" s="192"/>
      <c r="H35" s="1486"/>
      <c r="I35" s="196"/>
      <c r="J35" s="1465"/>
    </row>
    <row r="36" spans="1:10" ht="14.25" customHeight="1" thickBot="1">
      <c r="A36" s="130"/>
      <c r="B36" s="137"/>
      <c r="C36" s="141"/>
      <c r="D36" s="1463" t="s">
        <v>1789</v>
      </c>
      <c r="E36" s="1463"/>
      <c r="F36" s="1463"/>
      <c r="G36" s="134"/>
      <c r="I36" s="134"/>
      <c r="J36" s="1465"/>
    </row>
    <row r="37" spans="1:10" ht="14.25" customHeight="1" thickTop="1">
      <c r="A37" s="130"/>
      <c r="B37" s="747" t="str">
        <f>IF(C50="不足","必須項目をすべて評価すること!!","" )</f>
        <v>必須項目をすべて評価すること!!</v>
      </c>
      <c r="C37" s="141"/>
      <c r="D37" s="1463" t="s">
        <v>263</v>
      </c>
      <c r="E37" s="1463"/>
      <c r="F37" s="1463"/>
      <c r="G37" s="197"/>
      <c r="H37" s="1457" t="s">
        <v>1116</v>
      </c>
      <c r="J37" s="1457" t="s">
        <v>1117</v>
      </c>
    </row>
    <row r="38" spans="1:10" ht="14.25" customHeight="1">
      <c r="A38" s="130"/>
      <c r="B38" s="137" t="s">
        <v>16</v>
      </c>
      <c r="C38" s="141"/>
      <c r="D38" s="1463" t="s">
        <v>1790</v>
      </c>
      <c r="E38" s="1463"/>
      <c r="F38" s="1463"/>
      <c r="G38" s="197"/>
      <c r="H38" s="1459"/>
      <c r="I38" s="351"/>
      <c r="J38" s="1459"/>
    </row>
    <row r="39" spans="1:10" ht="14.25" customHeight="1" thickBot="1">
      <c r="A39" s="130"/>
      <c r="B39" s="137" t="s">
        <v>16</v>
      </c>
      <c r="C39" s="833" t="str">
        <f>'施工プロセスチェックリスト（一般監督員）'!X107</f>
        <v/>
      </c>
      <c r="D39" s="1463" t="s">
        <v>1101</v>
      </c>
      <c r="E39" s="1463"/>
      <c r="F39" s="1463"/>
      <c r="G39" s="134"/>
      <c r="H39" s="1458"/>
      <c r="I39" s="173"/>
      <c r="J39" s="1458"/>
    </row>
    <row r="40" spans="1:10" ht="14.25" customHeight="1" thickTop="1">
      <c r="A40" s="130"/>
      <c r="B40" s="137" t="s">
        <v>16</v>
      </c>
      <c r="C40" s="141"/>
      <c r="D40" s="1463" t="s">
        <v>1791</v>
      </c>
      <c r="E40" s="1463"/>
      <c r="F40" s="1463"/>
      <c r="G40" s="134"/>
      <c r="I40" s="134"/>
      <c r="J40" s="136"/>
    </row>
    <row r="41" spans="1:10" ht="27.75" customHeight="1">
      <c r="A41" s="130"/>
      <c r="B41" s="349" t="s">
        <v>16</v>
      </c>
      <c r="C41" s="138"/>
      <c r="D41" s="1461" t="s">
        <v>1103</v>
      </c>
      <c r="E41" s="1461"/>
      <c r="F41" s="1461"/>
      <c r="G41" s="134"/>
      <c r="I41" s="134"/>
      <c r="J41" s="136"/>
    </row>
    <row r="42" spans="1:10" ht="13.5" customHeight="1">
      <c r="A42" s="130"/>
      <c r="B42" s="137"/>
      <c r="C42" s="141"/>
      <c r="D42" s="1466" t="s">
        <v>1102</v>
      </c>
      <c r="E42" s="1467"/>
      <c r="F42" s="1468"/>
      <c r="G42" s="134"/>
      <c r="I42" s="134"/>
      <c r="J42" s="136"/>
    </row>
    <row r="43" spans="1:10" ht="12.95" customHeight="1" thickBot="1">
      <c r="A43" s="130"/>
      <c r="B43" s="137"/>
      <c r="C43" s="164"/>
      <c r="D43" s="198"/>
      <c r="E43" s="198"/>
      <c r="F43" s="198"/>
      <c r="G43" s="134"/>
      <c r="I43" s="134"/>
      <c r="J43" s="136"/>
    </row>
    <row r="44" spans="1:10" ht="15" customHeight="1" thickTop="1">
      <c r="A44" s="130"/>
      <c r="B44" s="137"/>
      <c r="C44" s="183"/>
      <c r="D44" s="361" t="s">
        <v>255</v>
      </c>
      <c r="E44" s="362"/>
      <c r="G44" s="134"/>
      <c r="I44" s="134"/>
      <c r="J44" s="136"/>
    </row>
    <row r="45" spans="1:10" ht="15" customHeight="1">
      <c r="A45" s="130"/>
      <c r="B45" s="184" t="s">
        <v>49</v>
      </c>
      <c r="C45" s="168" t="str">
        <f>IF(AND(C46="",COUNTIF(C32:C42,"○")=0),"",COUNTIF(C32:C42,"○"))</f>
        <v/>
      </c>
      <c r="D45" s="364" t="s">
        <v>1131</v>
      </c>
      <c r="E45" s="365"/>
      <c r="G45" s="134"/>
      <c r="I45" s="134"/>
      <c r="J45" s="136"/>
    </row>
    <row r="46" spans="1:10" ht="15" customHeight="1">
      <c r="A46" s="130"/>
      <c r="B46" s="184" t="s">
        <v>50</v>
      </c>
      <c r="C46" s="168" t="str">
        <f>IF(COUNTIF(C32:C42,"×")=0,"",COUNTIF(C32:C42,"×"))</f>
        <v/>
      </c>
      <c r="D46" s="364" t="s">
        <v>1132</v>
      </c>
      <c r="E46" s="365"/>
      <c r="G46" s="134"/>
      <c r="I46" s="134"/>
      <c r="J46" s="136"/>
    </row>
    <row r="47" spans="1:10" ht="15" customHeight="1" thickBot="1">
      <c r="A47" s="130"/>
      <c r="B47" s="184" t="s">
        <v>51</v>
      </c>
      <c r="C47" s="185"/>
      <c r="D47" s="373" t="s">
        <v>1133</v>
      </c>
      <c r="E47" s="367"/>
      <c r="G47" s="134"/>
      <c r="I47" s="134"/>
      <c r="J47" s="136"/>
    </row>
    <row r="48" spans="1:10" ht="12.95" customHeight="1" thickTop="1" thickBot="1">
      <c r="A48" s="130"/>
      <c r="B48" s="186"/>
      <c r="C48" s="164"/>
      <c r="D48" s="133"/>
      <c r="G48" s="134"/>
      <c r="I48" s="134"/>
      <c r="J48" s="136"/>
    </row>
    <row r="49" spans="1:10" ht="15" customHeight="1" thickTop="1">
      <c r="A49" s="130"/>
      <c r="B49" s="187" t="s">
        <v>52</v>
      </c>
      <c r="C49" s="145" t="str">
        <f>C45</f>
        <v/>
      </c>
      <c r="D49" s="333" t="s">
        <v>1111</v>
      </c>
      <c r="E49" s="151"/>
      <c r="F49" s="146"/>
      <c r="I49" s="134"/>
      <c r="J49" s="136"/>
    </row>
    <row r="50" spans="1:10" ht="15" customHeight="1">
      <c r="A50" s="130"/>
      <c r="B50" s="187" t="s">
        <v>53</v>
      </c>
      <c r="C50" s="145" t="str">
        <f>IF(SUM(C45:C46)&lt;5,"不足",SUM(C45:C46))</f>
        <v>不足</v>
      </c>
      <c r="D50" s="364" t="s">
        <v>1118</v>
      </c>
      <c r="F50" s="148"/>
      <c r="I50" s="134"/>
      <c r="J50" s="136"/>
    </row>
    <row r="51" spans="1:10" ht="15" customHeight="1" thickBot="1">
      <c r="A51" s="130"/>
      <c r="B51" s="144" t="s">
        <v>1109</v>
      </c>
      <c r="C51" s="152" t="str">
        <f>IF(ISERROR(C49/C50)=TRUE,"",ROUNDDOWN(C49/C50,2))</f>
        <v/>
      </c>
      <c r="D51" s="334" t="s">
        <v>1108</v>
      </c>
      <c r="E51" s="154"/>
      <c r="F51" s="149"/>
      <c r="I51" s="134"/>
      <c r="J51" s="136"/>
    </row>
    <row r="52" spans="1:10" ht="15" customHeight="1" thickTop="1">
      <c r="A52" s="130"/>
      <c r="B52" s="187" t="s">
        <v>18</v>
      </c>
      <c r="C52" s="153" t="str">
        <f>IF(OR(I32="○"),"e",IF(G32="○","d",IF(C51="","",IF(C51&lt;0.8,"c",IF(C51&lt;0.9,"b",IF(C51&gt;=0.9,"a",""))))))</f>
        <v/>
      </c>
      <c r="D52" s="354"/>
      <c r="E52" s="151"/>
      <c r="F52" s="355"/>
      <c r="I52" s="134"/>
      <c r="J52" s="136"/>
    </row>
    <row r="53" spans="1:10" ht="12.95" customHeight="1" thickBot="1">
      <c r="A53" s="170"/>
      <c r="B53" s="188"/>
      <c r="C53" s="189"/>
      <c r="D53" s="157"/>
      <c r="E53" s="158"/>
      <c r="F53" s="158"/>
      <c r="G53" s="159"/>
      <c r="H53" s="158"/>
      <c r="I53" s="159"/>
      <c r="J53" s="161"/>
    </row>
    <row r="54" spans="1:10" ht="17.25">
      <c r="A54" s="119" t="s">
        <v>1110</v>
      </c>
      <c r="D54" s="1477" t="s">
        <v>258</v>
      </c>
      <c r="E54" s="1477"/>
      <c r="F54" s="1477"/>
      <c r="G54" s="1477"/>
    </row>
    <row r="55" spans="1:10" ht="14.25" thickBot="1">
      <c r="A55" s="9" t="s">
        <v>1653</v>
      </c>
      <c r="J55" s="174" t="s">
        <v>1390</v>
      </c>
    </row>
    <row r="56" spans="1:10">
      <c r="A56" s="120" t="s">
        <v>185</v>
      </c>
      <c r="B56" s="121" t="s">
        <v>186</v>
      </c>
      <c r="C56" s="1469" t="s">
        <v>42</v>
      </c>
      <c r="D56" s="406" t="s">
        <v>224</v>
      </c>
      <c r="E56" s="407" t="s">
        <v>23</v>
      </c>
      <c r="F56" s="407" t="s">
        <v>71</v>
      </c>
      <c r="G56" s="1475" t="s">
        <v>42</v>
      </c>
      <c r="H56" s="385" t="s">
        <v>25</v>
      </c>
      <c r="I56" s="1471" t="s">
        <v>42</v>
      </c>
      <c r="J56" s="386" t="s">
        <v>73</v>
      </c>
    </row>
    <row r="57" spans="1:10" ht="13.5" customHeight="1">
      <c r="A57" s="130" t="s">
        <v>210</v>
      </c>
      <c r="B57" s="131" t="s">
        <v>212</v>
      </c>
      <c r="C57" s="1470"/>
      <c r="D57" s="408" t="s">
        <v>230</v>
      </c>
      <c r="E57" s="409" t="s">
        <v>226</v>
      </c>
      <c r="F57" s="409" t="s">
        <v>225</v>
      </c>
      <c r="G57" s="1476"/>
      <c r="H57" s="410" t="s">
        <v>229</v>
      </c>
      <c r="I57" s="1472"/>
      <c r="J57" s="411" t="s">
        <v>227</v>
      </c>
    </row>
    <row r="58" spans="1:10" s="9" customFormat="1">
      <c r="A58" s="426"/>
      <c r="B58" s="391"/>
      <c r="C58" s="417"/>
      <c r="D58" s="9" t="s">
        <v>190</v>
      </c>
      <c r="G58" s="437"/>
      <c r="H58" s="438"/>
      <c r="I58" s="437"/>
      <c r="J58" s="439"/>
    </row>
    <row r="59" spans="1:10" s="9" customFormat="1" ht="13.5" customHeight="1">
      <c r="A59" s="426"/>
      <c r="B59" s="349" t="s">
        <v>16</v>
      </c>
      <c r="C59" s="834" t="str">
        <f>'施工プロセスチェックリスト（一般監督員）'!AD113</f>
        <v/>
      </c>
      <c r="D59" s="1463" t="s">
        <v>1796</v>
      </c>
      <c r="E59" s="1463"/>
      <c r="F59" s="1463"/>
      <c r="G59" s="430"/>
      <c r="H59" s="1488" t="s">
        <v>275</v>
      </c>
      <c r="I59" s="430"/>
      <c r="J59" s="1485" t="s">
        <v>276</v>
      </c>
    </row>
    <row r="60" spans="1:10" s="9" customFormat="1">
      <c r="A60" s="426"/>
      <c r="B60" s="349"/>
      <c r="C60" s="834" t="str">
        <f>'施工プロセスチェックリスト（一般監督員）'!X111</f>
        <v/>
      </c>
      <c r="D60" s="1463" t="s">
        <v>267</v>
      </c>
      <c r="E60" s="1463"/>
      <c r="F60" s="1463"/>
      <c r="G60" s="431"/>
      <c r="H60" s="1488"/>
      <c r="I60" s="431"/>
      <c r="J60" s="1485"/>
    </row>
    <row r="61" spans="1:10" s="9" customFormat="1">
      <c r="A61" s="426"/>
      <c r="B61" s="349" t="s">
        <v>16</v>
      </c>
      <c r="C61" s="834" t="str">
        <f>'施工プロセスチェックリスト（一般監督員）'!X115</f>
        <v/>
      </c>
      <c r="D61" s="1463" t="s">
        <v>268</v>
      </c>
      <c r="E61" s="1463"/>
      <c r="F61" s="1463"/>
      <c r="G61" s="431"/>
      <c r="H61" s="1488"/>
      <c r="I61" s="431"/>
      <c r="J61" s="1485"/>
    </row>
    <row r="62" spans="1:10" s="9" customFormat="1">
      <c r="A62" s="426"/>
      <c r="B62" s="349" t="s">
        <v>16</v>
      </c>
      <c r="C62" s="834" t="str">
        <f>'施工プロセスチェックリスト（一般監督員）'!X119</f>
        <v/>
      </c>
      <c r="D62" s="1463" t="s">
        <v>269</v>
      </c>
      <c r="E62" s="1463"/>
      <c r="F62" s="1463"/>
      <c r="G62" s="192"/>
      <c r="H62" s="1488"/>
      <c r="I62" s="431"/>
      <c r="J62" s="1485"/>
    </row>
    <row r="63" spans="1:10" s="9" customFormat="1" ht="14.25" thickBot="1">
      <c r="A63" s="426"/>
      <c r="B63" s="349" t="s">
        <v>16</v>
      </c>
      <c r="C63" s="829"/>
      <c r="D63" s="1463" t="s">
        <v>270</v>
      </c>
      <c r="E63" s="1463"/>
      <c r="F63" s="1463"/>
      <c r="G63" s="396"/>
      <c r="I63" s="396"/>
      <c r="J63" s="1485"/>
    </row>
    <row r="64" spans="1:10" s="9" customFormat="1" ht="14.25" customHeight="1" thickTop="1">
      <c r="A64" s="426"/>
      <c r="B64" s="349"/>
      <c r="C64" s="834" t="str">
        <f>'施工プロセスチェックリスト（一般監督員）'!X121</f>
        <v/>
      </c>
      <c r="D64" s="1463" t="s">
        <v>271</v>
      </c>
      <c r="E64" s="1463"/>
      <c r="F64" s="1463"/>
      <c r="G64" s="432"/>
      <c r="H64" s="1457" t="s">
        <v>1116</v>
      </c>
      <c r="J64" s="1457" t="s">
        <v>1117</v>
      </c>
    </row>
    <row r="65" spans="1:10" s="9" customFormat="1">
      <c r="A65" s="426"/>
      <c r="B65" s="747" t="str">
        <f>IF(C76="不足","必須項目をすべて評価すること!!","" )</f>
        <v>必須項目をすべて評価すること!!</v>
      </c>
      <c r="C65" s="834" t="str">
        <f>'施工プロセスチェックリスト（一般監督員）'!X127</f>
        <v/>
      </c>
      <c r="D65" s="1463" t="s">
        <v>272</v>
      </c>
      <c r="E65" s="1463"/>
      <c r="F65" s="1463"/>
      <c r="G65" s="432"/>
      <c r="H65" s="1459"/>
      <c r="I65" s="351"/>
      <c r="J65" s="1459"/>
    </row>
    <row r="66" spans="1:10" s="9" customFormat="1" ht="14.25" thickBot="1">
      <c r="A66" s="426"/>
      <c r="B66" s="349"/>
      <c r="C66" s="834" t="str">
        <f>'施工プロセスチェックリスト（一般監督員）'!X129</f>
        <v/>
      </c>
      <c r="D66" s="1463" t="s">
        <v>273</v>
      </c>
      <c r="E66" s="1463"/>
      <c r="F66" s="1463"/>
      <c r="G66" s="432"/>
      <c r="H66" s="1458"/>
      <c r="I66" s="402"/>
      <c r="J66" s="1458"/>
    </row>
    <row r="67" spans="1:10" s="9" customFormat="1" ht="14.25" thickTop="1">
      <c r="A67" s="426"/>
      <c r="B67" s="349"/>
      <c r="C67" s="834" t="str">
        <f>'施工プロセスチェックリスト（一般監督員）'!X131</f>
        <v/>
      </c>
      <c r="D67" s="1463" t="s">
        <v>274</v>
      </c>
      <c r="E67" s="1463"/>
      <c r="F67" s="1463"/>
      <c r="G67" s="432"/>
      <c r="H67" s="433"/>
      <c r="I67" s="396"/>
      <c r="J67" s="417"/>
    </row>
    <row r="68" spans="1:10" s="9" customFormat="1">
      <c r="A68" s="426"/>
      <c r="B68" s="391"/>
      <c r="C68" s="829"/>
      <c r="D68" s="1466" t="s">
        <v>264</v>
      </c>
      <c r="E68" s="1467"/>
      <c r="F68" s="1468"/>
      <c r="G68" s="432"/>
      <c r="H68" s="433"/>
      <c r="I68" s="396"/>
      <c r="J68" s="417"/>
    </row>
    <row r="69" spans="1:10" ht="14.25" thickBot="1">
      <c r="A69" s="130"/>
      <c r="B69" s="131"/>
      <c r="C69" s="167"/>
      <c r="G69" s="197"/>
      <c r="H69" s="147"/>
      <c r="I69" s="134"/>
      <c r="J69" s="136"/>
    </row>
    <row r="70" spans="1:10" ht="15" customHeight="1" thickTop="1">
      <c r="A70" s="130"/>
      <c r="B70" s="391"/>
      <c r="C70" s="417"/>
      <c r="D70" s="361" t="s">
        <v>255</v>
      </c>
      <c r="E70" s="362"/>
      <c r="F70" s="9"/>
      <c r="G70" s="197"/>
      <c r="H70" s="147"/>
      <c r="I70" s="134"/>
      <c r="J70" s="136"/>
    </row>
    <row r="71" spans="1:10" ht="15" customHeight="1">
      <c r="A71" s="130"/>
      <c r="B71" s="381" t="s">
        <v>49</v>
      </c>
      <c r="C71" s="356" t="str">
        <f>IF(AND(C72="",COUNTIF(C59:C68,"○")=0),"",COUNTIF(C59:C68,"○"))</f>
        <v/>
      </c>
      <c r="D71" s="364" t="s">
        <v>1131</v>
      </c>
      <c r="E71" s="365"/>
      <c r="F71" s="9"/>
      <c r="G71" s="197"/>
      <c r="H71" s="147"/>
      <c r="I71" s="134"/>
      <c r="J71" s="136"/>
    </row>
    <row r="72" spans="1:10" ht="15" customHeight="1">
      <c r="A72" s="130"/>
      <c r="B72" s="381" t="s">
        <v>50</v>
      </c>
      <c r="C72" s="356" t="str">
        <f>IF(COUNTIF(C59:C68,"×")=0,"",COUNTIF(C59:C68,"×"))</f>
        <v/>
      </c>
      <c r="D72" s="364" t="s">
        <v>1132</v>
      </c>
      <c r="E72" s="365"/>
      <c r="F72" s="9"/>
      <c r="G72" s="197"/>
      <c r="H72" s="147"/>
      <c r="I72" s="134"/>
      <c r="J72" s="136"/>
    </row>
    <row r="73" spans="1:10" ht="15" customHeight="1" thickBot="1">
      <c r="A73" s="130"/>
      <c r="B73" s="381" t="s">
        <v>51</v>
      </c>
      <c r="C73" s="418"/>
      <c r="D73" s="373" t="s">
        <v>1133</v>
      </c>
      <c r="E73" s="367"/>
      <c r="F73" s="9"/>
      <c r="G73" s="197"/>
      <c r="H73" s="147"/>
      <c r="I73" s="134"/>
      <c r="J73" s="136"/>
    </row>
    <row r="74" spans="1:10" ht="15" thickTop="1" thickBot="1">
      <c r="A74" s="130"/>
      <c r="B74" s="419"/>
      <c r="C74" s="417"/>
      <c r="D74" s="9"/>
      <c r="E74" s="9"/>
      <c r="F74" s="9"/>
      <c r="G74" s="197"/>
      <c r="H74" s="147"/>
      <c r="I74" s="134"/>
      <c r="J74" s="136"/>
    </row>
    <row r="75" spans="1:10" ht="15" customHeight="1" thickTop="1">
      <c r="A75" s="130"/>
      <c r="B75" s="382" t="s">
        <v>52</v>
      </c>
      <c r="C75" s="363" t="str">
        <f>C71</f>
        <v/>
      </c>
      <c r="D75" s="369" t="s">
        <v>1111</v>
      </c>
      <c r="E75" s="370"/>
      <c r="F75" s="362"/>
      <c r="G75" s="197"/>
      <c r="H75" s="147"/>
      <c r="I75" s="134"/>
      <c r="J75" s="136"/>
    </row>
    <row r="76" spans="1:10" ht="15" customHeight="1">
      <c r="A76" s="130"/>
      <c r="B76" s="382" t="s">
        <v>53</v>
      </c>
      <c r="C76" s="363" t="str">
        <f>IF(SUM(C71:C72)&lt;4,"不足",SUM(C71:C72))</f>
        <v>不足</v>
      </c>
      <c r="D76" s="364" t="s">
        <v>1118</v>
      </c>
      <c r="E76" s="9"/>
      <c r="F76" s="365"/>
      <c r="G76" s="197"/>
      <c r="H76" s="147"/>
      <c r="I76" s="134"/>
      <c r="J76" s="136"/>
    </row>
    <row r="77" spans="1:10" ht="15" customHeight="1" thickBot="1">
      <c r="A77" s="130"/>
      <c r="B77" s="399" t="s">
        <v>1109</v>
      </c>
      <c r="C77" s="371" t="str">
        <f>IF(ISERROR(C75/C76)=TRUE,"",ROUNDDOWN(C75/C76,2))</f>
        <v/>
      </c>
      <c r="D77" s="373" t="s">
        <v>1108</v>
      </c>
      <c r="E77" s="374"/>
      <c r="F77" s="367"/>
      <c r="G77" s="197"/>
      <c r="H77" s="147"/>
      <c r="I77" s="134"/>
      <c r="J77" s="136"/>
    </row>
    <row r="78" spans="1:10" ht="15" customHeight="1" thickTop="1">
      <c r="A78" s="130"/>
      <c r="B78" s="382" t="s">
        <v>18</v>
      </c>
      <c r="C78" s="372" t="str">
        <f>IF(OR(I59="○"),"e",IF(G59="○","d",IF(C77="","",IF(C77&lt;0.8,"c",IF(C77&lt;0.9,"b",IF(C77&gt;=0.9,"a",""))))))</f>
        <v/>
      </c>
      <c r="D78" s="415"/>
      <c r="E78" s="370"/>
      <c r="F78" s="416"/>
      <c r="G78" s="197"/>
      <c r="H78" s="147"/>
      <c r="I78" s="134"/>
      <c r="J78" s="136"/>
    </row>
    <row r="79" spans="1:10" ht="14.25" thickBot="1">
      <c r="A79" s="130"/>
      <c r="B79" s="131"/>
      <c r="C79" s="150"/>
      <c r="D79" s="157"/>
      <c r="E79" s="158"/>
      <c r="F79" s="158"/>
      <c r="G79" s="197"/>
      <c r="H79" s="160"/>
      <c r="I79" s="159"/>
      <c r="J79" s="161"/>
    </row>
    <row r="80" spans="1:10">
      <c r="A80" s="130"/>
      <c r="B80" s="162" t="s">
        <v>277</v>
      </c>
      <c r="C80" s="1469" t="s">
        <v>42</v>
      </c>
      <c r="D80" s="406" t="s">
        <v>224</v>
      </c>
      <c r="E80" s="407" t="s">
        <v>23</v>
      </c>
      <c r="F80" s="407" t="s">
        <v>71</v>
      </c>
      <c r="G80" s="1475" t="s">
        <v>42</v>
      </c>
      <c r="H80" s="385" t="s">
        <v>25</v>
      </c>
      <c r="I80" s="1471" t="s">
        <v>42</v>
      </c>
      <c r="J80" s="386" t="s">
        <v>73</v>
      </c>
    </row>
    <row r="81" spans="1:10" ht="13.5" customHeight="1">
      <c r="A81" s="130"/>
      <c r="B81" s="133"/>
      <c r="C81" s="1470"/>
      <c r="D81" s="408" t="s">
        <v>230</v>
      </c>
      <c r="E81" s="409" t="s">
        <v>226</v>
      </c>
      <c r="F81" s="409" t="s">
        <v>225</v>
      </c>
      <c r="G81" s="1476"/>
      <c r="H81" s="410" t="s">
        <v>229</v>
      </c>
      <c r="I81" s="1472"/>
      <c r="J81" s="411" t="s">
        <v>227</v>
      </c>
    </row>
    <row r="82" spans="1:10">
      <c r="A82" s="130"/>
      <c r="B82" s="131"/>
      <c r="C82" s="136"/>
      <c r="D82" s="133" t="s">
        <v>190</v>
      </c>
      <c r="G82" s="165"/>
      <c r="H82" s="182"/>
      <c r="I82" s="165"/>
      <c r="J82" s="166"/>
    </row>
    <row r="83" spans="1:10" ht="13.5" customHeight="1">
      <c r="A83" s="130"/>
      <c r="B83" s="137" t="s">
        <v>16</v>
      </c>
      <c r="C83" s="835" t="str">
        <f>'施工プロセスチェックリスト（一般監督員）'!AD135</f>
        <v/>
      </c>
      <c r="D83" s="1462" t="s">
        <v>1797</v>
      </c>
      <c r="E83" s="1463"/>
      <c r="F83" s="1484"/>
      <c r="G83" s="139"/>
      <c r="H83" s="1486" t="s">
        <v>2001</v>
      </c>
      <c r="I83" s="139"/>
      <c r="J83" s="1465" t="s">
        <v>2002</v>
      </c>
    </row>
    <row r="84" spans="1:10">
      <c r="A84" s="130"/>
      <c r="B84" s="131"/>
      <c r="C84" s="141"/>
      <c r="D84" s="1462" t="s">
        <v>1787</v>
      </c>
      <c r="E84" s="1463"/>
      <c r="F84" s="1484"/>
      <c r="G84" s="196"/>
      <c r="H84" s="1486"/>
      <c r="I84" s="196"/>
      <c r="J84" s="1465"/>
    </row>
    <row r="85" spans="1:10">
      <c r="A85" s="130"/>
      <c r="B85" s="131"/>
      <c r="C85" s="141"/>
      <c r="D85" s="1462" t="s">
        <v>1788</v>
      </c>
      <c r="E85" s="1463"/>
      <c r="F85" s="1484"/>
      <c r="G85" s="196"/>
      <c r="H85" s="1486"/>
      <c r="I85" s="196"/>
      <c r="J85" s="1465"/>
    </row>
    <row r="86" spans="1:10" ht="13.5" customHeight="1">
      <c r="A86" s="130"/>
      <c r="B86" s="137" t="s">
        <v>16</v>
      </c>
      <c r="C86" s="141"/>
      <c r="D86" s="1462" t="s">
        <v>1798</v>
      </c>
      <c r="E86" s="1463"/>
      <c r="F86" s="1484"/>
      <c r="G86" s="192"/>
      <c r="H86" s="1486"/>
      <c r="I86" s="196"/>
      <c r="J86" s="1465"/>
    </row>
    <row r="87" spans="1:10" ht="14.25" thickBot="1">
      <c r="A87" s="130"/>
      <c r="B87" s="131"/>
      <c r="C87" s="141"/>
      <c r="D87" s="1462" t="s">
        <v>278</v>
      </c>
      <c r="E87" s="1463"/>
      <c r="F87" s="1484"/>
      <c r="G87" s="134"/>
      <c r="I87" s="134"/>
      <c r="J87" s="1465"/>
    </row>
    <row r="88" spans="1:10" ht="29.25" customHeight="1" thickTop="1">
      <c r="A88" s="130"/>
      <c r="B88" s="747" t="str">
        <f>IF(C97="不足","必須項目をすべて評価すること!!","" )</f>
        <v>必須項目をすべて評価すること!!</v>
      </c>
      <c r="C88" s="138"/>
      <c r="D88" s="1460" t="s">
        <v>279</v>
      </c>
      <c r="E88" s="1461"/>
      <c r="F88" s="1487"/>
      <c r="G88" s="197"/>
      <c r="H88" s="1457" t="s">
        <v>1116</v>
      </c>
      <c r="J88" s="1457" t="s">
        <v>1117</v>
      </c>
    </row>
    <row r="89" spans="1:10" ht="14.25" thickBot="1">
      <c r="A89" s="130"/>
      <c r="B89" s="131"/>
      <c r="C89" s="141"/>
      <c r="D89" s="1481" t="s">
        <v>280</v>
      </c>
      <c r="E89" s="1482"/>
      <c r="F89" s="1483"/>
      <c r="G89" s="197"/>
      <c r="H89" s="1458"/>
      <c r="I89" s="351"/>
      <c r="J89" s="1458"/>
    </row>
    <row r="90" spans="1:10" ht="15" thickTop="1" thickBot="1">
      <c r="A90" s="130"/>
      <c r="B90" s="133"/>
      <c r="C90" s="167"/>
      <c r="G90" s="197"/>
      <c r="H90" s="147"/>
      <c r="I90" s="134"/>
      <c r="J90" s="136"/>
    </row>
    <row r="91" spans="1:10" ht="15" customHeight="1" thickTop="1">
      <c r="A91" s="130"/>
      <c r="B91" s="358"/>
      <c r="C91" s="359"/>
      <c r="D91" s="361" t="s">
        <v>255</v>
      </c>
      <c r="E91" s="362"/>
      <c r="F91" s="9"/>
      <c r="G91" s="197"/>
      <c r="H91" s="147"/>
      <c r="I91" s="134"/>
      <c r="J91" s="136"/>
    </row>
    <row r="92" spans="1:10" ht="15" customHeight="1">
      <c r="A92" s="130"/>
      <c r="B92" s="381" t="s">
        <v>49</v>
      </c>
      <c r="C92" s="356" t="str">
        <f>IF(AND(C93="",COUNTIF(C83:C89,"○")=0),"",COUNTIF(C83:C89,"○"))</f>
        <v/>
      </c>
      <c r="D92" s="364" t="s">
        <v>1131</v>
      </c>
      <c r="E92" s="365"/>
      <c r="F92" s="9"/>
      <c r="G92" s="197"/>
      <c r="H92" s="147"/>
      <c r="I92" s="134"/>
      <c r="J92" s="136"/>
    </row>
    <row r="93" spans="1:10" ht="15" customHeight="1">
      <c r="A93" s="130"/>
      <c r="B93" s="381" t="s">
        <v>50</v>
      </c>
      <c r="C93" s="356" t="str">
        <f>IF(COUNTIF(C83:C89,"×")=0,"",COUNTIF(C83:C89,"×"))</f>
        <v/>
      </c>
      <c r="D93" s="364" t="s">
        <v>1132</v>
      </c>
      <c r="E93" s="365"/>
      <c r="F93" s="9"/>
      <c r="G93" s="197"/>
      <c r="H93" s="147"/>
      <c r="I93" s="134"/>
      <c r="J93" s="136"/>
    </row>
    <row r="94" spans="1:10" ht="15" customHeight="1" thickBot="1">
      <c r="A94" s="130"/>
      <c r="B94" s="381" t="s">
        <v>51</v>
      </c>
      <c r="C94" s="418"/>
      <c r="D94" s="373" t="s">
        <v>1133</v>
      </c>
      <c r="E94" s="367"/>
      <c r="F94" s="9"/>
      <c r="G94" s="197"/>
      <c r="H94" s="147"/>
      <c r="I94" s="134"/>
      <c r="J94" s="136"/>
    </row>
    <row r="95" spans="1:10" ht="15" thickTop="1" thickBot="1">
      <c r="A95" s="130"/>
      <c r="B95" s="358"/>
      <c r="C95" s="359"/>
      <c r="D95" s="9"/>
      <c r="E95" s="9"/>
      <c r="F95" s="9"/>
      <c r="G95" s="197"/>
      <c r="H95" s="147"/>
      <c r="I95" s="134"/>
      <c r="J95" s="136"/>
    </row>
    <row r="96" spans="1:10" ht="14.25" thickTop="1">
      <c r="A96" s="130"/>
      <c r="B96" s="382" t="s">
        <v>52</v>
      </c>
      <c r="C96" s="363" t="str">
        <f>C92</f>
        <v/>
      </c>
      <c r="D96" s="369" t="s">
        <v>1111</v>
      </c>
      <c r="E96" s="370"/>
      <c r="F96" s="362"/>
      <c r="G96" s="197"/>
      <c r="H96" s="147"/>
      <c r="I96" s="134"/>
      <c r="J96" s="136"/>
    </row>
    <row r="97" spans="1:10">
      <c r="A97" s="130"/>
      <c r="B97" s="382" t="s">
        <v>53</v>
      </c>
      <c r="C97" s="363" t="str">
        <f>IF(SUM(C92:C93)&lt;2,"不足",SUM(C92:C93))</f>
        <v>不足</v>
      </c>
      <c r="D97" s="364" t="s">
        <v>1118</v>
      </c>
      <c r="E97" s="9"/>
      <c r="F97" s="365"/>
      <c r="G97" s="197"/>
      <c r="H97" s="147"/>
      <c r="I97" s="134"/>
      <c r="J97" s="136"/>
    </row>
    <row r="98" spans="1:10">
      <c r="A98" s="130"/>
      <c r="B98" s="399" t="s">
        <v>1109</v>
      </c>
      <c r="C98" s="371" t="str">
        <f>IF(ISERROR(C96/C97)=TRUE,"",ROUNDDOWN(C96/C97,2))</f>
        <v/>
      </c>
      <c r="D98" s="364" t="s">
        <v>1108</v>
      </c>
      <c r="E98" s="9"/>
      <c r="F98" s="365"/>
      <c r="H98" s="147"/>
      <c r="I98" s="134"/>
      <c r="J98" s="136"/>
    </row>
    <row r="99" spans="1:10" ht="14.25" thickBot="1">
      <c r="A99" s="130"/>
      <c r="B99" s="382" t="s">
        <v>18</v>
      </c>
      <c r="C99" s="372" t="str">
        <f>IF(OR(I83="○"),"e",IF(G83="○","d",IF(C98="","",IF(C97&lt;=2,"c",IF(C98&lt;0.8,"c",IF(C98&lt;0.9,"b",IF(C98&gt;=0.9,"a","")))))))</f>
        <v/>
      </c>
      <c r="D99" s="373" t="s">
        <v>1119</v>
      </c>
      <c r="E99" s="374"/>
      <c r="F99" s="367"/>
      <c r="H99" s="147"/>
      <c r="I99" s="134"/>
      <c r="J99" s="136"/>
    </row>
    <row r="100" spans="1:10" ht="15" thickTop="1" thickBot="1">
      <c r="A100" s="170"/>
      <c r="B100" s="157"/>
      <c r="C100" s="190"/>
      <c r="D100" s="158"/>
      <c r="E100" s="158"/>
      <c r="F100" s="158"/>
      <c r="G100" s="159"/>
      <c r="H100" s="160"/>
      <c r="I100" s="159"/>
      <c r="J100" s="161"/>
    </row>
    <row r="103" spans="1:10">
      <c r="A103" s="191" t="s">
        <v>45</v>
      </c>
      <c r="B103" s="191"/>
    </row>
    <row r="104" spans="1:10">
      <c r="A104" s="172" t="s">
        <v>65</v>
      </c>
      <c r="B104" s="172" t="s">
        <v>65</v>
      </c>
    </row>
    <row r="105" spans="1:10">
      <c r="A105" s="172" t="s">
        <v>66</v>
      </c>
      <c r="B105" s="172"/>
    </row>
    <row r="106" spans="1:10">
      <c r="A106" s="173"/>
      <c r="B106" s="173"/>
    </row>
  </sheetData>
  <sheetProtection sheet="1" objects="1" scenarios="1"/>
  <autoFilter ref="A54:J68" xr:uid="{00000000-0009-0000-0000-000006000000}">
    <filterColumn colId="3" showButton="0"/>
    <filterColumn colId="4" showButton="0"/>
    <filterColumn colId="5" showButton="0"/>
  </autoFilter>
  <mergeCells count="70">
    <mergeCell ref="C80:C81"/>
    <mergeCell ref="D10:F10"/>
    <mergeCell ref="D11:F11"/>
    <mergeCell ref="D12:F12"/>
    <mergeCell ref="D13:F13"/>
    <mergeCell ref="D14:F14"/>
    <mergeCell ref="D15:F15"/>
    <mergeCell ref="D16:F16"/>
    <mergeCell ref="D37:F37"/>
    <mergeCell ref="D38:F38"/>
    <mergeCell ref="D39:F39"/>
    <mergeCell ref="D40:F40"/>
    <mergeCell ref="D32:F32"/>
    <mergeCell ref="D33:F33"/>
    <mergeCell ref="D34:F34"/>
    <mergeCell ref="D35:F35"/>
    <mergeCell ref="J6:J10"/>
    <mergeCell ref="D1:G1"/>
    <mergeCell ref="D54:G54"/>
    <mergeCell ref="C56:C57"/>
    <mergeCell ref="C3:C4"/>
    <mergeCell ref="C29:C30"/>
    <mergeCell ref="G3:G4"/>
    <mergeCell ref="D6:F6"/>
    <mergeCell ref="D7:F7"/>
    <mergeCell ref="D8:F8"/>
    <mergeCell ref="D9:F9"/>
    <mergeCell ref="J32:J36"/>
    <mergeCell ref="H32:H35"/>
    <mergeCell ref="D36:F36"/>
    <mergeCell ref="I29:I30"/>
    <mergeCell ref="I3:I4"/>
    <mergeCell ref="H6:H9"/>
    <mergeCell ref="G29:G30"/>
    <mergeCell ref="D88:F88"/>
    <mergeCell ref="G56:G57"/>
    <mergeCell ref="H59:H62"/>
    <mergeCell ref="D59:F59"/>
    <mergeCell ref="D60:F60"/>
    <mergeCell ref="D61:F61"/>
    <mergeCell ref="D62:F62"/>
    <mergeCell ref="D63:F63"/>
    <mergeCell ref="D64:F64"/>
    <mergeCell ref="D65:F65"/>
    <mergeCell ref="D66:F66"/>
    <mergeCell ref="D67:F67"/>
    <mergeCell ref="D41:F41"/>
    <mergeCell ref="D17:F17"/>
    <mergeCell ref="J88:J89"/>
    <mergeCell ref="H11:H13"/>
    <mergeCell ref="J11:J13"/>
    <mergeCell ref="H37:H39"/>
    <mergeCell ref="J37:J39"/>
    <mergeCell ref="H64:H66"/>
    <mergeCell ref="J64:J66"/>
    <mergeCell ref="J59:J63"/>
    <mergeCell ref="J83:J87"/>
    <mergeCell ref="H83:H86"/>
    <mergeCell ref="I80:I81"/>
    <mergeCell ref="I56:I57"/>
    <mergeCell ref="D42:F42"/>
    <mergeCell ref="D68:F68"/>
    <mergeCell ref="D89:F89"/>
    <mergeCell ref="H88:H89"/>
    <mergeCell ref="D83:F83"/>
    <mergeCell ref="D84:F84"/>
    <mergeCell ref="D85:F85"/>
    <mergeCell ref="D86:F86"/>
    <mergeCell ref="D87:F87"/>
    <mergeCell ref="G80:G81"/>
  </mergeCells>
  <phoneticPr fontId="3"/>
  <conditionalFormatting sqref="D3:D4">
    <cfRule type="expression" dxfId="625" priority="100">
      <formula>"a"=$C$27</formula>
    </cfRule>
  </conditionalFormatting>
  <conditionalFormatting sqref="D29:D30">
    <cfRule type="expression" dxfId="624" priority="85">
      <formula>"a"=$C$52</formula>
    </cfRule>
  </conditionalFormatting>
  <conditionalFormatting sqref="D56:D57">
    <cfRule type="expression" dxfId="623" priority="54">
      <formula>"a"=$C$78</formula>
    </cfRule>
  </conditionalFormatting>
  <conditionalFormatting sqref="D80:D81">
    <cfRule type="expression" dxfId="622" priority="9">
      <formula>"a"=$C$99</formula>
    </cfRule>
  </conditionalFormatting>
  <conditionalFormatting sqref="E3:E4">
    <cfRule type="expression" dxfId="621" priority="99">
      <formula>"b"=$C$27</formula>
    </cfRule>
  </conditionalFormatting>
  <conditionalFormatting sqref="E29:E30">
    <cfRule type="expression" dxfId="620" priority="84">
      <formula>"b"=$C$52</formula>
    </cfRule>
  </conditionalFormatting>
  <conditionalFormatting sqref="E56:E57">
    <cfRule type="expression" dxfId="619" priority="49">
      <formula>"b"=$C$78</formula>
    </cfRule>
  </conditionalFormatting>
  <conditionalFormatting sqref="E80:E81">
    <cfRule type="expression" dxfId="618" priority="4">
      <formula>"b"=$C$99</formula>
    </cfRule>
  </conditionalFormatting>
  <conditionalFormatting sqref="F3:F4">
    <cfRule type="expression" dxfId="617" priority="98">
      <formula>"c"=$C$27</formula>
    </cfRule>
  </conditionalFormatting>
  <conditionalFormatting sqref="F29:F30">
    <cfRule type="expression" dxfId="616" priority="83">
      <formula>"c"=$C$52</formula>
    </cfRule>
  </conditionalFormatting>
  <conditionalFormatting sqref="F56:F57">
    <cfRule type="expression" dxfId="615" priority="48">
      <formula>"c"=$C$78</formula>
    </cfRule>
  </conditionalFormatting>
  <conditionalFormatting sqref="F80:F81">
    <cfRule type="expression" dxfId="614" priority="3">
      <formula>"c"=$C$99</formula>
    </cfRule>
  </conditionalFormatting>
  <conditionalFormatting sqref="H3:H4">
    <cfRule type="expression" dxfId="613" priority="97">
      <formula>"d"=$C$27</formula>
    </cfRule>
  </conditionalFormatting>
  <conditionalFormatting sqref="H29:H30">
    <cfRule type="expression" dxfId="612" priority="82">
      <formula>"d"=$C$52</formula>
    </cfRule>
  </conditionalFormatting>
  <conditionalFormatting sqref="H56:H57">
    <cfRule type="expression" dxfId="611" priority="447">
      <formula>"d"=$C$78</formula>
    </cfRule>
  </conditionalFormatting>
  <conditionalFormatting sqref="H80:H81">
    <cfRule type="expression" dxfId="610" priority="451">
      <formula>"d"=$C$99</formula>
    </cfRule>
  </conditionalFormatting>
  <conditionalFormatting sqref="J3:J4">
    <cfRule type="expression" dxfId="609" priority="96">
      <formula>"e"=$C$27</formula>
    </cfRule>
  </conditionalFormatting>
  <conditionalFormatting sqref="J29:J30">
    <cfRule type="expression" dxfId="608" priority="81">
      <formula>"e"=$C$52</formula>
    </cfRule>
  </conditionalFormatting>
  <conditionalFormatting sqref="J56:J57">
    <cfRule type="expression" dxfId="607" priority="46">
      <formula>"e"=$C$78</formula>
    </cfRule>
  </conditionalFormatting>
  <conditionalFormatting sqref="J80:J81">
    <cfRule type="expression" dxfId="606" priority="1">
      <formula>"e"=$C$99</formula>
    </cfRule>
  </conditionalFormatting>
  <dataValidations count="2">
    <dataValidation type="list" allowBlank="1" showInputMessage="1" showErrorMessage="1" sqref="I6 G59 I59 G32 I32 G6 G83 I83" xr:uid="{00000000-0002-0000-0600-000000000000}">
      <formula1>$B$104:$B$105</formula1>
    </dataValidation>
    <dataValidation type="list" allowBlank="1" showInputMessage="1" showErrorMessage="1" sqref="C68 C17 C40:C42 C8 C13:C15 C33 C35:C38 C63 C84:C89" xr:uid="{00000000-0002-0000-0600-000001000000}">
      <formula1>$A$104:$A$106</formula1>
    </dataValidation>
  </dataValidations>
  <pageMargins left="0.78740157480314965" right="0.55118110236220474" top="0.74803149606299213" bottom="0.23622047244094491" header="0.51181102362204722" footer="0.51181102362204722"/>
  <pageSetup paperSize="9" scale="73" orientation="landscape" r:id="rId1"/>
  <headerFooter alignWithMargins="0"/>
  <rowBreaks count="1" manualBreakCount="1">
    <brk id="53" max="9"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0033CC"/>
  </sheetPr>
  <dimension ref="A1:P81"/>
  <sheetViews>
    <sheetView view="pageBreakPreview" zoomScale="85" zoomScaleNormal="75" zoomScaleSheetLayoutView="85" workbookViewId="0">
      <selection sqref="A1:XFD1048576"/>
    </sheetView>
  </sheetViews>
  <sheetFormatPr defaultRowHeight="13.5"/>
  <cols>
    <col min="1" max="1" width="12.875" style="119" customWidth="1"/>
    <col min="2" max="2" width="23.625" style="119" bestFit="1" customWidth="1"/>
    <col min="3" max="3" width="5.5" style="119" customWidth="1"/>
    <col min="4" max="5" width="35.625" style="119" customWidth="1"/>
    <col min="6" max="6" width="35.75" style="119" customWidth="1"/>
    <col min="7" max="7" width="5.625" style="119" customWidth="1"/>
    <col min="8" max="8" width="20.75" style="119" customWidth="1"/>
    <col min="9" max="9" width="5.625" style="119" customWidth="1"/>
    <col min="10" max="10" width="20.625" style="119" customWidth="1"/>
    <col min="11" max="11" width="4.125" style="119" customWidth="1"/>
    <col min="12" max="16384" width="9" style="119"/>
  </cols>
  <sheetData>
    <row r="1" spans="1:10" ht="48" customHeight="1"/>
    <row r="2" spans="1:10" ht="17.25">
      <c r="A2" s="119" t="s">
        <v>1960</v>
      </c>
      <c r="D2" s="1477" t="s">
        <v>259</v>
      </c>
      <c r="E2" s="1477"/>
      <c r="F2" s="1477"/>
      <c r="G2" s="1477"/>
    </row>
    <row r="3" spans="1:10" ht="16.5" customHeight="1" thickBot="1">
      <c r="A3" s="9" t="s">
        <v>1120</v>
      </c>
      <c r="F3" s="158"/>
      <c r="G3" s="158"/>
      <c r="H3" s="158"/>
      <c r="I3" s="158"/>
      <c r="J3" s="443" t="s">
        <v>1390</v>
      </c>
    </row>
    <row r="4" spans="1:10">
      <c r="A4" s="226" t="s">
        <v>185</v>
      </c>
      <c r="B4" s="227" t="s">
        <v>26</v>
      </c>
      <c r="C4" s="1509" t="s">
        <v>42</v>
      </c>
      <c r="D4" s="615" t="s">
        <v>209</v>
      </c>
      <c r="E4" s="607" t="s">
        <v>214</v>
      </c>
      <c r="F4" s="607" t="s">
        <v>189</v>
      </c>
      <c r="G4" s="1511" t="s">
        <v>288</v>
      </c>
      <c r="H4" s="1512"/>
      <c r="I4" s="1511" t="s">
        <v>73</v>
      </c>
      <c r="J4" s="1515"/>
    </row>
    <row r="5" spans="1:10" ht="13.5" customHeight="1">
      <c r="A5" s="1497" t="s">
        <v>215</v>
      </c>
      <c r="B5" s="383" t="s">
        <v>74</v>
      </c>
      <c r="C5" s="1510"/>
      <c r="D5" s="1498" t="s">
        <v>284</v>
      </c>
      <c r="E5" s="1500" t="s">
        <v>285</v>
      </c>
      <c r="F5" s="1502" t="s">
        <v>2067</v>
      </c>
      <c r="G5" s="1502" t="s">
        <v>286</v>
      </c>
      <c r="H5" s="1513"/>
      <c r="I5" s="1502" t="s">
        <v>287</v>
      </c>
      <c r="J5" s="1516"/>
    </row>
    <row r="6" spans="1:10" ht="60" customHeight="1">
      <c r="A6" s="1497"/>
      <c r="B6" s="384" t="s">
        <v>1689</v>
      </c>
      <c r="C6" s="1510"/>
      <c r="D6" s="1499"/>
      <c r="E6" s="1501"/>
      <c r="F6" s="1503"/>
      <c r="G6" s="1503"/>
      <c r="H6" s="1514"/>
      <c r="I6" s="1503"/>
      <c r="J6" s="1517"/>
    </row>
    <row r="7" spans="1:10" ht="16.5" customHeight="1">
      <c r="A7" s="130"/>
      <c r="B7" s="391"/>
      <c r="C7" s="392"/>
      <c r="D7" s="806" t="s">
        <v>1114</v>
      </c>
      <c r="E7" s="9"/>
      <c r="F7" s="9"/>
      <c r="G7" s="231"/>
      <c r="H7" s="338"/>
      <c r="I7" s="231"/>
      <c r="J7" s="136"/>
    </row>
    <row r="8" spans="1:10" ht="16.5" customHeight="1" thickBot="1">
      <c r="A8" s="232"/>
      <c r="B8" s="394"/>
      <c r="C8" s="395"/>
      <c r="D8" s="807" t="s">
        <v>2087</v>
      </c>
      <c r="E8" s="9"/>
      <c r="F8" s="9"/>
      <c r="G8" s="134"/>
      <c r="I8" s="134"/>
      <c r="J8" s="136"/>
    </row>
    <row r="9" spans="1:10" ht="16.5" customHeight="1" thickTop="1">
      <c r="A9" s="130"/>
      <c r="B9" s="391"/>
      <c r="C9" s="396"/>
      <c r="D9" s="361" t="s">
        <v>281</v>
      </c>
      <c r="E9" s="370"/>
      <c r="F9" s="362"/>
      <c r="H9" s="1457" t="s">
        <v>1116</v>
      </c>
      <c r="J9" s="1457" t="s">
        <v>1117</v>
      </c>
    </row>
    <row r="10" spans="1:10" ht="16.5" customHeight="1">
      <c r="A10" s="130"/>
      <c r="B10" s="391"/>
      <c r="C10" s="396"/>
      <c r="D10" s="397" t="s">
        <v>282</v>
      </c>
      <c r="E10" s="9"/>
      <c r="F10" s="365"/>
      <c r="H10" s="1459"/>
      <c r="I10" s="351"/>
      <c r="J10" s="1459"/>
    </row>
    <row r="11" spans="1:10" ht="16.5" customHeight="1" thickBot="1">
      <c r="A11" s="130"/>
      <c r="B11" s="391"/>
      <c r="C11" s="396"/>
      <c r="D11" s="1507" t="s">
        <v>1115</v>
      </c>
      <c r="E11" s="1488"/>
      <c r="F11" s="1508"/>
      <c r="H11" s="1458"/>
      <c r="I11" s="173"/>
      <c r="J11" s="1458"/>
    </row>
    <row r="12" spans="1:10" ht="16.5" customHeight="1" thickTop="1">
      <c r="A12" s="130"/>
      <c r="B12" s="391"/>
      <c r="C12" s="396"/>
      <c r="D12" s="1507"/>
      <c r="E12" s="1488"/>
      <c r="F12" s="1508"/>
      <c r="I12" s="134"/>
      <c r="J12" s="136"/>
    </row>
    <row r="13" spans="1:10" ht="16.5" customHeight="1">
      <c r="A13" s="130"/>
      <c r="B13" s="391"/>
      <c r="C13" s="396"/>
      <c r="D13" s="1507"/>
      <c r="E13" s="1488"/>
      <c r="F13" s="1508"/>
      <c r="I13" s="134"/>
      <c r="J13" s="136"/>
    </row>
    <row r="14" spans="1:10" ht="16.5" customHeight="1" thickBot="1">
      <c r="A14" s="130"/>
      <c r="B14" s="747" t="str">
        <f>IF(AND(C16="",評定条件入力表!C21=評定条件入力表!C30),"「a～e」 を直接入力すること","")</f>
        <v>「a～e」 を直接入力すること</v>
      </c>
      <c r="C14" s="396"/>
      <c r="D14" s="398" t="s">
        <v>283</v>
      </c>
      <c r="E14" s="374"/>
      <c r="F14" s="367"/>
      <c r="I14" s="134"/>
      <c r="J14" s="136"/>
    </row>
    <row r="15" spans="1:10" ht="16.5" customHeight="1" thickTop="1" thickBot="1">
      <c r="A15" s="130"/>
      <c r="B15" s="391"/>
      <c r="C15" s="392"/>
      <c r="D15" s="358"/>
      <c r="E15" s="9"/>
      <c r="F15" s="9"/>
      <c r="G15" s="134"/>
      <c r="I15" s="134"/>
      <c r="J15" s="136"/>
    </row>
    <row r="16" spans="1:10" ht="16.5" customHeight="1" thickTop="1" thickBot="1">
      <c r="A16" s="130"/>
      <c r="B16" s="399" t="s">
        <v>20</v>
      </c>
      <c r="C16" s="400"/>
      <c r="D16" s="401" t="s">
        <v>68</v>
      </c>
      <c r="E16" s="9"/>
      <c r="F16" s="9"/>
      <c r="G16" s="134"/>
      <c r="I16" s="134"/>
      <c r="J16" s="136"/>
    </row>
    <row r="17" spans="1:10" ht="16.5" customHeight="1" thickTop="1" thickBot="1">
      <c r="A17" s="130"/>
      <c r="B17" s="171"/>
      <c r="C17" s="156"/>
      <c r="D17" s="157"/>
      <c r="E17" s="158"/>
      <c r="F17" s="158"/>
      <c r="G17" s="159"/>
      <c r="H17" s="158"/>
      <c r="I17" s="159"/>
      <c r="J17" s="161"/>
    </row>
    <row r="18" spans="1:10" ht="16.5" customHeight="1">
      <c r="A18" s="130"/>
      <c r="B18" s="227" t="s">
        <v>26</v>
      </c>
      <c r="C18" s="1469" t="s">
        <v>42</v>
      </c>
      <c r="D18" s="406" t="s">
        <v>224</v>
      </c>
      <c r="E18" s="407" t="s">
        <v>23</v>
      </c>
      <c r="F18" s="407" t="s">
        <v>71</v>
      </c>
      <c r="G18" s="1494" t="s">
        <v>42</v>
      </c>
      <c r="H18" s="385" t="s">
        <v>25</v>
      </c>
      <c r="I18" s="1518" t="s">
        <v>42</v>
      </c>
      <c r="J18" s="386" t="s">
        <v>73</v>
      </c>
    </row>
    <row r="19" spans="1:10" ht="16.5" customHeight="1">
      <c r="A19" s="130"/>
      <c r="B19" s="383" t="s">
        <v>115</v>
      </c>
      <c r="C19" s="1470"/>
      <c r="D19" s="408" t="s">
        <v>230</v>
      </c>
      <c r="E19" s="409" t="s">
        <v>226</v>
      </c>
      <c r="F19" s="409" t="s">
        <v>225</v>
      </c>
      <c r="G19" s="1495"/>
      <c r="H19" s="387"/>
      <c r="I19" s="1519"/>
      <c r="J19" s="388"/>
    </row>
    <row r="20" spans="1:10" ht="16.5" customHeight="1">
      <c r="A20" s="130"/>
      <c r="B20" s="384" t="s">
        <v>1195</v>
      </c>
      <c r="C20" s="356"/>
      <c r="D20" s="357" t="s">
        <v>925</v>
      </c>
      <c r="E20" s="9"/>
      <c r="F20" s="9"/>
      <c r="G20" s="165"/>
      <c r="I20" s="165"/>
      <c r="J20" s="136"/>
    </row>
    <row r="21" spans="1:10" ht="16.5" customHeight="1">
      <c r="A21" s="130"/>
      <c r="B21" s="379" t="s">
        <v>16</v>
      </c>
      <c r="C21" s="138"/>
      <c r="D21" s="1504" t="s">
        <v>289</v>
      </c>
      <c r="E21" s="1505"/>
      <c r="F21" s="1506"/>
      <c r="G21" s="430"/>
      <c r="H21" s="1464" t="s">
        <v>300</v>
      </c>
      <c r="I21" s="430"/>
      <c r="J21" s="1465" t="s">
        <v>301</v>
      </c>
    </row>
    <row r="22" spans="1:10" ht="16.5" customHeight="1">
      <c r="A22" s="130"/>
      <c r="B22" s="379" t="s">
        <v>16</v>
      </c>
      <c r="C22" s="138"/>
      <c r="D22" s="423" t="s">
        <v>302</v>
      </c>
      <c r="E22" s="424"/>
      <c r="F22" s="425"/>
      <c r="G22" s="196"/>
      <c r="H22" s="1464"/>
      <c r="I22" s="196"/>
      <c r="J22" s="1465"/>
    </row>
    <row r="23" spans="1:10" ht="16.5" customHeight="1">
      <c r="A23" s="130"/>
      <c r="B23" s="379" t="s">
        <v>16</v>
      </c>
      <c r="C23" s="138"/>
      <c r="D23" s="423" t="s">
        <v>303</v>
      </c>
      <c r="E23" s="424"/>
      <c r="F23" s="425"/>
      <c r="G23" s="196"/>
      <c r="H23" s="1464"/>
      <c r="I23" s="196"/>
      <c r="J23" s="1465"/>
    </row>
    <row r="24" spans="1:10" ht="16.5" customHeight="1">
      <c r="A24" s="130"/>
      <c r="B24" s="379"/>
      <c r="C24" s="138"/>
      <c r="D24" s="423" t="s">
        <v>292</v>
      </c>
      <c r="E24" s="424"/>
      <c r="F24" s="425"/>
      <c r="G24" s="192"/>
      <c r="H24" s="1464"/>
      <c r="I24" s="196"/>
      <c r="J24" s="1465"/>
    </row>
    <row r="25" spans="1:10" ht="16.5" customHeight="1" thickBot="1">
      <c r="A25" s="130"/>
      <c r="B25" s="379"/>
      <c r="C25" s="138"/>
      <c r="D25" s="423" t="s">
        <v>304</v>
      </c>
      <c r="E25" s="424"/>
      <c r="F25" s="425"/>
      <c r="G25" s="134"/>
      <c r="H25" s="1491"/>
      <c r="I25" s="134"/>
      <c r="J25" s="1465"/>
    </row>
    <row r="26" spans="1:10" ht="16.5" customHeight="1" thickTop="1">
      <c r="A26" s="130"/>
      <c r="B26" s="380"/>
      <c r="C26" s="138"/>
      <c r="D26" s="423" t="s">
        <v>305</v>
      </c>
      <c r="E26" s="424"/>
      <c r="F26" s="425"/>
      <c r="G26" s="197"/>
      <c r="H26" s="1457" t="s">
        <v>1116</v>
      </c>
      <c r="J26" s="1457" t="s">
        <v>1117</v>
      </c>
    </row>
    <row r="27" spans="1:10" ht="16.5" customHeight="1">
      <c r="A27" s="130"/>
      <c r="B27" s="750" t="str">
        <f>IF(AND(C39="不足",評定条件入力表!C21=評定条件入力表!C31),"必須項目をすべて評価すること!!","")</f>
        <v/>
      </c>
      <c r="C27" s="138"/>
      <c r="D27" s="423" t="s">
        <v>306</v>
      </c>
      <c r="E27" s="424"/>
      <c r="F27" s="425"/>
      <c r="G27" s="197"/>
      <c r="H27" s="1459"/>
      <c r="I27" s="351"/>
      <c r="J27" s="1459"/>
    </row>
    <row r="28" spans="1:10" ht="16.5" customHeight="1" thickBot="1">
      <c r="A28" s="130"/>
      <c r="B28" s="379"/>
      <c r="C28" s="138"/>
      <c r="D28" s="423" t="s">
        <v>1748</v>
      </c>
      <c r="E28" s="424"/>
      <c r="F28" s="425"/>
      <c r="G28" s="197"/>
      <c r="H28" s="1458"/>
      <c r="I28" s="173"/>
      <c r="J28" s="1458"/>
    </row>
    <row r="29" spans="1:10" ht="16.5" customHeight="1" thickTop="1">
      <c r="A29" s="130"/>
      <c r="B29" s="379"/>
      <c r="C29" s="138"/>
      <c r="D29" s="423" t="s">
        <v>307</v>
      </c>
      <c r="E29" s="424"/>
      <c r="F29" s="425"/>
      <c r="G29" s="197"/>
      <c r="I29" s="134"/>
      <c r="J29" s="136"/>
    </row>
    <row r="30" spans="1:10" ht="27" customHeight="1">
      <c r="A30" s="130"/>
      <c r="B30" s="379"/>
      <c r="C30" s="138"/>
      <c r="D30" s="1520" t="s">
        <v>308</v>
      </c>
      <c r="E30" s="1521"/>
      <c r="F30" s="1522"/>
      <c r="G30" s="197"/>
      <c r="I30" s="134"/>
      <c r="J30" s="136"/>
    </row>
    <row r="31" spans="1:10" ht="16.5" customHeight="1">
      <c r="A31" s="130"/>
      <c r="B31" s="358"/>
      <c r="C31" s="138"/>
      <c r="D31" s="1466" t="s">
        <v>1991</v>
      </c>
      <c r="E31" s="1467"/>
      <c r="F31" s="1468"/>
      <c r="G31" s="197"/>
      <c r="H31" s="147"/>
      <c r="I31" s="134"/>
      <c r="J31" s="136"/>
    </row>
    <row r="32" spans="1:10" ht="16.5" customHeight="1" thickBot="1">
      <c r="A32" s="130"/>
      <c r="B32" s="358"/>
      <c r="C32" s="359"/>
      <c r="D32" s="358"/>
      <c r="E32" s="9"/>
      <c r="F32" s="9"/>
      <c r="G32" s="197"/>
      <c r="H32" s="147"/>
      <c r="I32" s="134"/>
      <c r="J32" s="136"/>
    </row>
    <row r="33" spans="1:10" ht="16.5" customHeight="1" thickTop="1">
      <c r="A33" s="130"/>
      <c r="B33" s="358"/>
      <c r="C33" s="360"/>
      <c r="D33" s="361" t="s">
        <v>255</v>
      </c>
      <c r="E33" s="362"/>
      <c r="F33" s="9"/>
      <c r="G33" s="197"/>
      <c r="H33" s="147"/>
      <c r="I33" s="134"/>
      <c r="J33" s="136"/>
    </row>
    <row r="34" spans="1:10" ht="16.5" customHeight="1">
      <c r="A34" s="130"/>
      <c r="B34" s="381" t="s">
        <v>49</v>
      </c>
      <c r="C34" s="363" t="str">
        <f>IF(AND(C35="",COUNTIF(C21:C31,"○")=0),"",COUNTIF(C21:C31,"○"))</f>
        <v/>
      </c>
      <c r="D34" s="364" t="s">
        <v>1131</v>
      </c>
      <c r="E34" s="365"/>
      <c r="F34" s="9"/>
      <c r="G34" s="197"/>
      <c r="H34" s="147"/>
      <c r="I34" s="134"/>
      <c r="J34" s="136"/>
    </row>
    <row r="35" spans="1:10" ht="16.5" customHeight="1">
      <c r="A35" s="130"/>
      <c r="B35" s="381" t="s">
        <v>50</v>
      </c>
      <c r="C35" s="363" t="str">
        <f>IF(COUNTIF(C21:C31,"×")=0,"",COUNTIF(C21:C31,"×"))</f>
        <v/>
      </c>
      <c r="D35" s="364" t="s">
        <v>1132</v>
      </c>
      <c r="E35" s="365"/>
      <c r="F35" s="9"/>
      <c r="G35" s="197"/>
      <c r="H35" s="147"/>
      <c r="I35" s="134"/>
      <c r="J35" s="136"/>
    </row>
    <row r="36" spans="1:10" ht="16.5" customHeight="1" thickBot="1">
      <c r="A36" s="130"/>
      <c r="B36" s="381" t="s">
        <v>51</v>
      </c>
      <c r="C36" s="366"/>
      <c r="D36" s="373" t="s">
        <v>1133</v>
      </c>
      <c r="E36" s="367"/>
      <c r="F36" s="9"/>
      <c r="G36" s="197"/>
      <c r="H36" s="147"/>
      <c r="I36" s="134"/>
      <c r="J36" s="136"/>
    </row>
    <row r="37" spans="1:10" ht="16.5" customHeight="1" thickTop="1" thickBot="1">
      <c r="A37" s="130"/>
      <c r="B37" s="358"/>
      <c r="C37" s="363"/>
      <c r="D37" s="368"/>
      <c r="E37" s="9"/>
      <c r="F37" s="9"/>
      <c r="G37" s="197"/>
      <c r="H37" s="147"/>
      <c r="I37" s="134"/>
      <c r="J37" s="136"/>
    </row>
    <row r="38" spans="1:10" ht="16.5" customHeight="1" thickTop="1">
      <c r="A38" s="130"/>
      <c r="B38" s="382" t="s">
        <v>52</v>
      </c>
      <c r="C38" s="363" t="str">
        <f>C34</f>
        <v/>
      </c>
      <c r="D38" s="369" t="s">
        <v>1111</v>
      </c>
      <c r="E38" s="370"/>
      <c r="F38" s="362"/>
      <c r="G38" s="197"/>
      <c r="H38" s="147"/>
      <c r="I38" s="134"/>
      <c r="J38" s="136"/>
    </row>
    <row r="39" spans="1:10" ht="16.5" customHeight="1">
      <c r="A39" s="130"/>
      <c r="B39" s="382" t="s">
        <v>53</v>
      </c>
      <c r="C39" s="363" t="str">
        <f>IF(SUM(C34:C35)&lt;3,"不足",SUM(C34:C35))</f>
        <v>不足</v>
      </c>
      <c r="D39" s="364" t="s">
        <v>1118</v>
      </c>
      <c r="E39" s="9"/>
      <c r="F39" s="365"/>
      <c r="G39" s="197"/>
      <c r="H39" s="147"/>
      <c r="I39" s="134"/>
      <c r="J39" s="136"/>
    </row>
    <row r="40" spans="1:10" ht="16.5" customHeight="1" thickBot="1">
      <c r="A40" s="130"/>
      <c r="B40" s="144" t="s">
        <v>1109</v>
      </c>
      <c r="C40" s="371" t="str">
        <f>IF(ISERROR(C38/C39)=TRUE,"",ROUNDDOWN(C38/C39,2))</f>
        <v/>
      </c>
      <c r="D40" s="373" t="s">
        <v>1108</v>
      </c>
      <c r="E40" s="374"/>
      <c r="F40" s="367"/>
      <c r="H40" s="147"/>
      <c r="I40" s="134"/>
      <c r="J40" s="136"/>
    </row>
    <row r="41" spans="1:10" ht="16.5" customHeight="1" thickTop="1">
      <c r="A41" s="130"/>
      <c r="B41" s="382" t="s">
        <v>18</v>
      </c>
      <c r="C41" s="372" t="str">
        <f>IF(OR(I21="○"),"e",IF(OR(G21="○"),"d",IF(C40="","",IF(C40&lt;0.8,"c",IF(C40&lt;0.9,"b",IF(C40&gt;=0.9,"a",""))))))</f>
        <v/>
      </c>
      <c r="D41" s="354"/>
      <c r="E41" s="151"/>
      <c r="F41" s="355"/>
      <c r="H41" s="147"/>
      <c r="I41" s="134"/>
      <c r="J41" s="136"/>
    </row>
    <row r="42" spans="1:10" ht="16.5" customHeight="1" thickBot="1">
      <c r="A42" s="170"/>
      <c r="B42" s="171"/>
      <c r="C42" s="375"/>
      <c r="D42" s="376"/>
      <c r="E42" s="377"/>
      <c r="F42" s="377"/>
      <c r="G42" s="159"/>
      <c r="H42" s="158"/>
      <c r="I42" s="159"/>
      <c r="J42" s="161"/>
    </row>
    <row r="43" spans="1:10" ht="18.75" customHeight="1">
      <c r="A43" s="119" t="s">
        <v>1141</v>
      </c>
      <c r="D43" s="1477" t="s">
        <v>259</v>
      </c>
      <c r="E43" s="1477"/>
      <c r="F43" s="1477"/>
      <c r="G43" s="1477"/>
    </row>
    <row r="44" spans="1:10" ht="16.5" customHeight="1" thickBot="1">
      <c r="A44" s="9" t="s">
        <v>1653</v>
      </c>
      <c r="F44" s="158"/>
      <c r="G44" s="158"/>
      <c r="H44" s="158"/>
      <c r="I44" s="158"/>
      <c r="J44" s="443" t="s">
        <v>1390</v>
      </c>
    </row>
    <row r="45" spans="1:10" ht="16.5" customHeight="1">
      <c r="A45" s="226" t="s">
        <v>185</v>
      </c>
      <c r="B45" s="227" t="s">
        <v>26</v>
      </c>
      <c r="C45" s="1469" t="s">
        <v>42</v>
      </c>
      <c r="D45" s="406" t="s">
        <v>224</v>
      </c>
      <c r="E45" s="407" t="s">
        <v>23</v>
      </c>
      <c r="F45" s="407" t="s">
        <v>71</v>
      </c>
      <c r="G45" s="1494" t="s">
        <v>42</v>
      </c>
      <c r="H45" s="385" t="s">
        <v>25</v>
      </c>
      <c r="I45" s="1518" t="s">
        <v>42</v>
      </c>
      <c r="J45" s="386" t="s">
        <v>73</v>
      </c>
    </row>
    <row r="46" spans="1:10" ht="16.5" customHeight="1">
      <c r="A46" s="1492" t="s">
        <v>215</v>
      </c>
      <c r="B46" s="383" t="s">
        <v>115</v>
      </c>
      <c r="C46" s="1470"/>
      <c r="D46" s="408" t="s">
        <v>230</v>
      </c>
      <c r="E46" s="409" t="s">
        <v>226</v>
      </c>
      <c r="F46" s="409" t="s">
        <v>225</v>
      </c>
      <c r="G46" s="1495"/>
      <c r="H46" s="387"/>
      <c r="I46" s="1519"/>
      <c r="J46" s="388"/>
    </row>
    <row r="47" spans="1:10" ht="16.5" customHeight="1">
      <c r="A47" s="1493"/>
      <c r="B47" s="1496" t="s">
        <v>1196</v>
      </c>
      <c r="C47" s="339"/>
      <c r="D47" s="713"/>
      <c r="E47" s="712"/>
      <c r="F47" s="712"/>
      <c r="G47" s="165"/>
      <c r="I47" s="165"/>
      <c r="J47" s="136"/>
    </row>
    <row r="48" spans="1:10" ht="16.5" customHeight="1">
      <c r="A48" s="1493"/>
      <c r="B48" s="1496"/>
      <c r="C48" s="339"/>
      <c r="D48" s="711"/>
      <c r="E48" s="712"/>
      <c r="F48" s="712"/>
      <c r="G48" s="430"/>
      <c r="H48" s="1464" t="s">
        <v>300</v>
      </c>
      <c r="I48" s="430"/>
      <c r="J48" s="1465" t="s">
        <v>301</v>
      </c>
    </row>
    <row r="49" spans="1:16" ht="16.5" customHeight="1">
      <c r="A49" s="1493"/>
      <c r="B49" s="1496"/>
      <c r="C49" s="168"/>
      <c r="D49" s="383" t="s">
        <v>925</v>
      </c>
      <c r="G49" s="196"/>
      <c r="H49" s="1464"/>
      <c r="I49" s="196"/>
      <c r="J49" s="1465"/>
    </row>
    <row r="50" spans="1:16" ht="16.5" customHeight="1">
      <c r="A50" s="1493"/>
      <c r="B50" s="379" t="s">
        <v>16</v>
      </c>
      <c r="C50" s="138"/>
      <c r="D50" s="1504" t="s">
        <v>289</v>
      </c>
      <c r="E50" s="1505"/>
      <c r="F50" s="1506"/>
      <c r="G50" s="196"/>
      <c r="H50" s="1464"/>
      <c r="I50" s="196"/>
      <c r="J50" s="1465"/>
      <c r="P50" s="1486"/>
    </row>
    <row r="51" spans="1:16" ht="16.5" customHeight="1">
      <c r="A51" s="1493"/>
      <c r="B51" s="379"/>
      <c r="C51" s="138"/>
      <c r="D51" s="423" t="s">
        <v>290</v>
      </c>
      <c r="E51" s="424"/>
      <c r="F51" s="425"/>
      <c r="G51" s="192"/>
      <c r="H51" s="1464"/>
      <c r="I51" s="196"/>
      <c r="J51" s="1465"/>
      <c r="P51" s="1486"/>
    </row>
    <row r="52" spans="1:16" ht="16.5" customHeight="1" thickBot="1">
      <c r="A52" s="1493"/>
      <c r="B52" s="379"/>
      <c r="C52" s="138"/>
      <c r="D52" s="423" t="s">
        <v>291</v>
      </c>
      <c r="E52" s="424"/>
      <c r="F52" s="425"/>
      <c r="G52" s="134"/>
      <c r="H52" s="1491"/>
      <c r="I52" s="134"/>
      <c r="J52" s="1465"/>
      <c r="P52" s="1486"/>
    </row>
    <row r="53" spans="1:16" ht="16.5" customHeight="1" thickTop="1">
      <c r="A53" s="130"/>
      <c r="B53" s="380"/>
      <c r="C53" s="138"/>
      <c r="D53" s="423" t="s">
        <v>292</v>
      </c>
      <c r="E53" s="424"/>
      <c r="F53" s="425"/>
      <c r="G53" s="197"/>
      <c r="H53" s="1457" t="s">
        <v>1116</v>
      </c>
      <c r="J53" s="1457" t="s">
        <v>1117</v>
      </c>
    </row>
    <row r="54" spans="1:16" ht="16.5" customHeight="1">
      <c r="A54" s="130"/>
      <c r="B54" s="379" t="s">
        <v>16</v>
      </c>
      <c r="C54" s="138"/>
      <c r="D54" s="423" t="s">
        <v>293</v>
      </c>
      <c r="E54" s="424"/>
      <c r="F54" s="425"/>
      <c r="G54" s="197"/>
      <c r="H54" s="1459"/>
      <c r="I54" s="351"/>
      <c r="J54" s="1459"/>
    </row>
    <row r="55" spans="1:16" ht="16.5" customHeight="1" thickBot="1">
      <c r="A55" s="130"/>
      <c r="B55" s="379" t="s">
        <v>16</v>
      </c>
      <c r="C55" s="138"/>
      <c r="D55" s="423" t="s">
        <v>294</v>
      </c>
      <c r="E55" s="424"/>
      <c r="F55" s="425"/>
      <c r="G55" s="197"/>
      <c r="H55" s="1458"/>
      <c r="I55" s="173"/>
      <c r="J55" s="1458"/>
    </row>
    <row r="56" spans="1:16" ht="16.5" customHeight="1" thickTop="1">
      <c r="A56" s="130"/>
      <c r="B56" s="379" t="s">
        <v>16</v>
      </c>
      <c r="C56" s="138"/>
      <c r="D56" s="423" t="s">
        <v>295</v>
      </c>
      <c r="E56" s="424"/>
      <c r="F56" s="425"/>
      <c r="G56" s="197"/>
      <c r="I56" s="134"/>
      <c r="J56" s="136"/>
    </row>
    <row r="57" spans="1:16" ht="16.5" customHeight="1">
      <c r="A57" s="130"/>
      <c r="B57" s="379"/>
      <c r="C57" s="138"/>
      <c r="D57" s="423" t="s">
        <v>296</v>
      </c>
      <c r="E57" s="424"/>
      <c r="F57" s="425"/>
      <c r="G57" s="710"/>
      <c r="H57" s="9"/>
      <c r="I57" s="710"/>
      <c r="J57" s="417"/>
    </row>
    <row r="58" spans="1:16" ht="16.5" customHeight="1">
      <c r="A58" s="130"/>
      <c r="B58" s="750" t="str">
        <f>IF(AND(C69="不足",評定条件入力表!C21=評定条件入力表!C32),"必須項目をすべて評価すること!!","")</f>
        <v/>
      </c>
      <c r="C58" s="138"/>
      <c r="D58" s="423" t="s">
        <v>297</v>
      </c>
      <c r="E58" s="424"/>
      <c r="F58" s="425"/>
      <c r="G58" s="710"/>
      <c r="H58" s="9"/>
      <c r="I58" s="710"/>
      <c r="J58" s="417"/>
    </row>
    <row r="59" spans="1:16" ht="16.5" customHeight="1">
      <c r="A59" s="130"/>
      <c r="B59" s="379"/>
      <c r="C59" s="138"/>
      <c r="D59" s="423" t="s">
        <v>298</v>
      </c>
      <c r="E59" s="424"/>
      <c r="F59" s="425"/>
      <c r="G59" s="197"/>
      <c r="I59" s="134"/>
      <c r="J59" s="136"/>
    </row>
    <row r="60" spans="1:16" ht="16.5" customHeight="1">
      <c r="A60" s="130"/>
      <c r="B60" s="379"/>
      <c r="C60" s="138"/>
      <c r="D60" s="423" t="s">
        <v>1747</v>
      </c>
      <c r="E60" s="424"/>
      <c r="F60" s="425"/>
      <c r="G60" s="197"/>
      <c r="I60" s="134"/>
      <c r="J60" s="136"/>
    </row>
    <row r="61" spans="1:16" ht="16.5" customHeight="1">
      <c r="A61" s="130"/>
      <c r="B61" s="379"/>
      <c r="C61" s="138"/>
      <c r="D61" s="1466" t="s">
        <v>1769</v>
      </c>
      <c r="E61" s="1467"/>
      <c r="F61" s="1468"/>
      <c r="G61" s="197"/>
      <c r="H61" s="147"/>
      <c r="I61" s="134"/>
      <c r="J61" s="136"/>
    </row>
    <row r="62" spans="1:16" ht="16.5" customHeight="1" thickBot="1">
      <c r="A62" s="130"/>
      <c r="B62" s="358"/>
      <c r="C62" s="359"/>
      <c r="D62" s="358"/>
      <c r="E62" s="9"/>
      <c r="F62" s="9"/>
      <c r="G62" s="197"/>
      <c r="H62" s="147"/>
      <c r="I62" s="134"/>
      <c r="J62" s="136"/>
    </row>
    <row r="63" spans="1:16" ht="16.5" customHeight="1" thickTop="1">
      <c r="A63" s="130"/>
      <c r="B63" s="358"/>
      <c r="C63" s="360"/>
      <c r="D63" s="361" t="s">
        <v>255</v>
      </c>
      <c r="E63" s="362"/>
      <c r="F63" s="403"/>
      <c r="G63" s="197"/>
      <c r="H63" s="147"/>
      <c r="I63" s="134"/>
      <c r="J63" s="136"/>
    </row>
    <row r="64" spans="1:16" ht="16.5" customHeight="1">
      <c r="A64" s="130"/>
      <c r="B64" s="381" t="s">
        <v>49</v>
      </c>
      <c r="C64" s="363" t="str">
        <f>IF(AND(C65="",COUNTIF(C50:C61,"○")=0),"",COUNTIF(C50:C61,"○"))</f>
        <v/>
      </c>
      <c r="D64" s="364" t="s">
        <v>1131</v>
      </c>
      <c r="E64" s="365"/>
      <c r="F64" s="403"/>
      <c r="G64" s="197"/>
      <c r="H64" s="147"/>
      <c r="I64" s="134"/>
      <c r="J64" s="136"/>
    </row>
    <row r="65" spans="1:10" ht="16.5" customHeight="1">
      <c r="A65" s="130"/>
      <c r="B65" s="381" t="s">
        <v>50</v>
      </c>
      <c r="C65" s="363" t="str">
        <f>IF(COUNTIF(C50:C61,"×")=0,"",COUNTIF(C50:C61,"×"))</f>
        <v/>
      </c>
      <c r="D65" s="364" t="s">
        <v>1132</v>
      </c>
      <c r="E65" s="365"/>
      <c r="F65" s="403"/>
      <c r="G65" s="197"/>
      <c r="H65" s="147"/>
      <c r="I65" s="134"/>
      <c r="J65" s="136"/>
    </row>
    <row r="66" spans="1:10" ht="16.5" customHeight="1" thickBot="1">
      <c r="A66" s="130"/>
      <c r="B66" s="381" t="s">
        <v>51</v>
      </c>
      <c r="C66" s="366"/>
      <c r="D66" s="373" t="s">
        <v>1133</v>
      </c>
      <c r="E66" s="367"/>
      <c r="F66" s="403"/>
      <c r="G66" s="197"/>
      <c r="H66" s="147"/>
      <c r="I66" s="134"/>
      <c r="J66" s="136"/>
    </row>
    <row r="67" spans="1:10" ht="16.5" customHeight="1" thickTop="1" thickBot="1">
      <c r="A67" s="130"/>
      <c r="B67" s="358"/>
      <c r="C67" s="363"/>
      <c r="D67" s="404"/>
      <c r="E67" s="403"/>
      <c r="F67" s="403"/>
      <c r="G67" s="197"/>
      <c r="H67" s="147"/>
      <c r="I67" s="134"/>
      <c r="J67" s="136"/>
    </row>
    <row r="68" spans="1:10" ht="16.5" customHeight="1" thickTop="1">
      <c r="A68" s="130"/>
      <c r="B68" s="382" t="s">
        <v>52</v>
      </c>
      <c r="C68" s="363" t="str">
        <f>C64</f>
        <v/>
      </c>
      <c r="D68" s="369" t="s">
        <v>1111</v>
      </c>
      <c r="E68" s="370"/>
      <c r="F68" s="362"/>
      <c r="G68" s="197"/>
      <c r="H68" s="147"/>
      <c r="I68" s="134"/>
      <c r="J68" s="136"/>
    </row>
    <row r="69" spans="1:10" ht="16.5" customHeight="1">
      <c r="A69" s="130"/>
      <c r="B69" s="382" t="s">
        <v>53</v>
      </c>
      <c r="C69" s="363" t="str">
        <f>IF(SUM(C64:C65)&lt;4,"不足",SUM(C64:C65))</f>
        <v>不足</v>
      </c>
      <c r="D69" s="364" t="s">
        <v>1118</v>
      </c>
      <c r="E69" s="9"/>
      <c r="F69" s="365"/>
      <c r="G69" s="197"/>
      <c r="H69" s="147"/>
      <c r="I69" s="134"/>
      <c r="J69" s="136"/>
    </row>
    <row r="70" spans="1:10" ht="16.5" customHeight="1" thickBot="1">
      <c r="A70" s="130"/>
      <c r="B70" s="144" t="s">
        <v>1109</v>
      </c>
      <c r="C70" s="371" t="str">
        <f>IF(ISERROR(C68/C69)=TRUE,"",ROUNDDOWN(C68/C69,2))</f>
        <v/>
      </c>
      <c r="D70" s="373" t="s">
        <v>1108</v>
      </c>
      <c r="E70" s="374"/>
      <c r="F70" s="367"/>
      <c r="H70" s="147"/>
      <c r="I70" s="134"/>
      <c r="J70" s="136"/>
    </row>
    <row r="71" spans="1:10" ht="16.5" customHeight="1" thickTop="1">
      <c r="A71" s="130"/>
      <c r="B71" s="382" t="s">
        <v>18</v>
      </c>
      <c r="C71" s="372" t="str">
        <f>IF(OR(I48="○"),"e",IF(OR(G48="○"),"d",IF(C70="","",IF(C70&lt;0.8,"c",IF(C70&lt;0.9,"b",IF(C70&gt;=0.9,"a",""))))))</f>
        <v/>
      </c>
      <c r="D71" s="354"/>
      <c r="E71" s="151"/>
      <c r="F71" s="355"/>
      <c r="H71" s="147"/>
      <c r="I71" s="134"/>
      <c r="J71" s="136"/>
    </row>
    <row r="72" spans="1:10" ht="16.5" customHeight="1" thickBot="1">
      <c r="A72" s="170"/>
      <c r="B72" s="171"/>
      <c r="C72" s="156"/>
      <c r="D72" s="157"/>
      <c r="E72" s="158"/>
      <c r="F72" s="160"/>
      <c r="G72" s="159"/>
      <c r="H72" s="158"/>
      <c r="I72" s="159"/>
      <c r="J72" s="161"/>
    </row>
    <row r="76" spans="1:10">
      <c r="A76" s="172" t="s">
        <v>13</v>
      </c>
      <c r="B76" s="145" t="s">
        <v>65</v>
      </c>
      <c r="C76" s="172" t="s">
        <v>69</v>
      </c>
    </row>
    <row r="77" spans="1:10">
      <c r="A77" s="172" t="s">
        <v>66</v>
      </c>
      <c r="B77" s="145"/>
      <c r="C77" s="172" t="s">
        <v>70</v>
      </c>
    </row>
    <row r="78" spans="1:10">
      <c r="A78" s="172"/>
      <c r="B78" s="173"/>
      <c r="C78" s="172" t="s">
        <v>71</v>
      </c>
    </row>
    <row r="79" spans="1:10">
      <c r="C79" s="172" t="s">
        <v>72</v>
      </c>
    </row>
    <row r="80" spans="1:10">
      <c r="C80" s="172" t="s">
        <v>73</v>
      </c>
    </row>
    <row r="81" spans="3:3">
      <c r="C81" s="191"/>
    </row>
  </sheetData>
  <sheetProtection sheet="1"/>
  <mergeCells count="36">
    <mergeCell ref="D61:F61"/>
    <mergeCell ref="D30:F30"/>
    <mergeCell ref="C18:C19"/>
    <mergeCell ref="I45:I46"/>
    <mergeCell ref="D50:F50"/>
    <mergeCell ref="H53:H55"/>
    <mergeCell ref="D2:G2"/>
    <mergeCell ref="J48:J52"/>
    <mergeCell ref="G4:H4"/>
    <mergeCell ref="G5:H6"/>
    <mergeCell ref="I4:J4"/>
    <mergeCell ref="I5:J6"/>
    <mergeCell ref="G18:G19"/>
    <mergeCell ref="I18:I19"/>
    <mergeCell ref="J21:J25"/>
    <mergeCell ref="D43:G43"/>
    <mergeCell ref="H26:H28"/>
    <mergeCell ref="J26:J28"/>
    <mergeCell ref="H9:H11"/>
    <mergeCell ref="J9:J11"/>
    <mergeCell ref="P50:P52"/>
    <mergeCell ref="B47:B49"/>
    <mergeCell ref="A5:A6"/>
    <mergeCell ref="D31:F31"/>
    <mergeCell ref="C45:C46"/>
    <mergeCell ref="D5:D6"/>
    <mergeCell ref="E5:E6"/>
    <mergeCell ref="F5:F6"/>
    <mergeCell ref="D21:F21"/>
    <mergeCell ref="D11:F13"/>
    <mergeCell ref="C4:C6"/>
    <mergeCell ref="J53:J55"/>
    <mergeCell ref="H21:H25"/>
    <mergeCell ref="H48:H52"/>
    <mergeCell ref="A46:A52"/>
    <mergeCell ref="G45:G46"/>
  </mergeCells>
  <phoneticPr fontId="3"/>
  <conditionalFormatting sqref="D4:D5">
    <cfRule type="expression" dxfId="605" priority="36" stopIfTrue="1">
      <formula>$C$16="a"</formula>
    </cfRule>
  </conditionalFormatting>
  <conditionalFormatting sqref="D18:D19">
    <cfRule type="expression" dxfId="604" priority="12">
      <formula>$C$41="a"</formula>
    </cfRule>
  </conditionalFormatting>
  <conditionalFormatting sqref="D45:D46">
    <cfRule type="expression" dxfId="603" priority="6">
      <formula>$C$71="a"</formula>
    </cfRule>
  </conditionalFormatting>
  <conditionalFormatting sqref="E4:E6">
    <cfRule type="expression" dxfId="602" priority="38" stopIfTrue="1">
      <formula>$C$16="b"</formula>
    </cfRule>
  </conditionalFormatting>
  <conditionalFormatting sqref="E18:E19">
    <cfRule type="expression" dxfId="601" priority="11">
      <formula>"b"=$C$41</formula>
    </cfRule>
  </conditionalFormatting>
  <conditionalFormatting sqref="E45:E46">
    <cfRule type="expression" dxfId="600" priority="5">
      <formula>"b"=$C$71</formula>
    </cfRule>
  </conditionalFormatting>
  <conditionalFormatting sqref="F4:F6">
    <cfRule type="expression" dxfId="599" priority="1">
      <formula>"c"=$C$16</formula>
    </cfRule>
  </conditionalFormatting>
  <conditionalFormatting sqref="F18:F19">
    <cfRule type="expression" dxfId="598" priority="10">
      <formula>"c"=$C$41</formula>
    </cfRule>
  </conditionalFormatting>
  <conditionalFormatting sqref="F45:F46">
    <cfRule type="expression" dxfId="597" priority="4">
      <formula>"c"=$C$71</formula>
    </cfRule>
  </conditionalFormatting>
  <conditionalFormatting sqref="G4:G5">
    <cfRule type="expression" dxfId="596" priority="39" stopIfTrue="1">
      <formula>$C$16="d"</formula>
    </cfRule>
  </conditionalFormatting>
  <conditionalFormatting sqref="H18">
    <cfRule type="expression" dxfId="595" priority="8">
      <formula>"d"=$C$41</formula>
    </cfRule>
  </conditionalFormatting>
  <conditionalFormatting sqref="H45">
    <cfRule type="expression" dxfId="594" priority="3">
      <formula>"d"=$C$71</formula>
    </cfRule>
  </conditionalFormatting>
  <conditionalFormatting sqref="I4:I5">
    <cfRule type="expression" dxfId="593" priority="18" stopIfTrue="1">
      <formula>$C$16="e"</formula>
    </cfRule>
  </conditionalFormatting>
  <conditionalFormatting sqref="J18">
    <cfRule type="expression" dxfId="592" priority="7">
      <formula>"e"=$C$41</formula>
    </cfRule>
  </conditionalFormatting>
  <conditionalFormatting sqref="J45">
    <cfRule type="expression" dxfId="591" priority="2">
      <formula>"e"=$C$71</formula>
    </cfRule>
  </conditionalFormatting>
  <dataValidations count="3">
    <dataValidation type="list" allowBlank="1" showInputMessage="1" showErrorMessage="1" sqref="C16" xr:uid="{00000000-0002-0000-0700-000000000000}">
      <formula1>$C$76:$C$81</formula1>
    </dataValidation>
    <dataValidation type="list" allowBlank="1" showInputMessage="1" showErrorMessage="1" sqref="C50:C61 C21:C31" xr:uid="{00000000-0002-0000-0700-000001000000}">
      <formula1>$A$76:$A$78</formula1>
    </dataValidation>
    <dataValidation type="list" allowBlank="1" showInputMessage="1" showErrorMessage="1" sqref="I21 G21 I48 G48" xr:uid="{00000000-0002-0000-0700-000002000000}">
      <formula1>$B$76:$B$77</formula1>
    </dataValidation>
  </dataValidations>
  <pageMargins left="0.78740157480314965" right="0.78740157480314965" top="0.59055118110236227" bottom="0.35433070866141736" header="0.51181102362204722" footer="0.51181102362204722"/>
  <pageSetup paperSize="9" scale="65" orientation="landscape" r:id="rId1"/>
  <headerFooter alignWithMargins="0"/>
  <rowBreaks count="1" manualBreakCount="1">
    <brk id="42" max="9" man="1"/>
  </rowBreaks>
  <drawing r:id="rId2"/>
  <legacyDrawing r:id="rId3"/>
  <controls>
    <mc:AlternateContent xmlns:mc="http://schemas.openxmlformats.org/markup-compatibility/2006">
      <mc:Choice Requires="x14">
        <control shapeId="4111" r:id="rId4" name="CommandButton1">
          <controlPr defaultSize="0" autoLine="0" r:id="rId5">
            <anchor moveWithCells="1">
              <from>
                <xdr:col>1</xdr:col>
                <xdr:colOff>295275</xdr:colOff>
                <xdr:row>0</xdr:row>
                <xdr:rowOff>114300</xdr:rowOff>
              </from>
              <to>
                <xdr:col>1</xdr:col>
                <xdr:colOff>1190625</xdr:colOff>
                <xdr:row>0</xdr:row>
                <xdr:rowOff>476250</xdr:rowOff>
              </to>
            </anchor>
          </controlPr>
        </control>
      </mc:Choice>
      <mc:Fallback>
        <control shapeId="4111" r:id="rId4" name="CommandButton1"/>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tabColor theme="0" tint="-0.499984740745262"/>
  </sheetPr>
  <dimension ref="A1:A58"/>
  <sheetViews>
    <sheetView zoomScale="85" zoomScaleNormal="85" workbookViewId="0">
      <selection sqref="A1:XFD1048576"/>
    </sheetView>
  </sheetViews>
  <sheetFormatPr defaultRowHeight="13.5"/>
  <sheetData>
    <row r="1" spans="1:1">
      <c r="A1" t="s">
        <v>1947</v>
      </c>
    </row>
    <row r="2" spans="1:1">
      <c r="A2" t="s">
        <v>1948</v>
      </c>
    </row>
    <row r="33" spans="1:1">
      <c r="A33" t="s">
        <v>2055</v>
      </c>
    </row>
    <row r="34" spans="1:1">
      <c r="A34" t="s">
        <v>2064</v>
      </c>
    </row>
    <row r="35" spans="1:1">
      <c r="A35" t="s">
        <v>2056</v>
      </c>
    </row>
    <row r="36" spans="1:1">
      <c r="A36" t="s">
        <v>2080</v>
      </c>
    </row>
    <row r="38" spans="1:1">
      <c r="A38" t="s">
        <v>2057</v>
      </c>
    </row>
    <row r="39" spans="1:1">
      <c r="A39" t="s">
        <v>2065</v>
      </c>
    </row>
    <row r="40" spans="1:1">
      <c r="A40" t="s">
        <v>2058</v>
      </c>
    </row>
    <row r="42" spans="1:1">
      <c r="A42" t="s">
        <v>2059</v>
      </c>
    </row>
    <row r="43" spans="1:1">
      <c r="A43" t="s">
        <v>2066</v>
      </c>
    </row>
    <row r="44" spans="1:1">
      <c r="A44" t="s">
        <v>2060</v>
      </c>
    </row>
    <row r="46" spans="1:1">
      <c r="A46" t="s">
        <v>2061</v>
      </c>
    </row>
    <row r="47" spans="1:1">
      <c r="A47" t="s">
        <v>1949</v>
      </c>
    </row>
    <row r="48" spans="1:1">
      <c r="A48" t="s">
        <v>1950</v>
      </c>
    </row>
    <row r="49" spans="1:1">
      <c r="A49" t="s">
        <v>1951</v>
      </c>
    </row>
    <row r="51" spans="1:1">
      <c r="A51" t="s">
        <v>2062</v>
      </c>
    </row>
    <row r="52" spans="1:1">
      <c r="A52" t="s">
        <v>1954</v>
      </c>
    </row>
    <row r="53" spans="1:1">
      <c r="A53" t="s">
        <v>1955</v>
      </c>
    </row>
    <row r="54" spans="1:1">
      <c r="A54" t="s">
        <v>1956</v>
      </c>
    </row>
    <row r="56" spans="1:1">
      <c r="A56" t="s">
        <v>2063</v>
      </c>
    </row>
    <row r="57" spans="1:1">
      <c r="A57" t="s">
        <v>1952</v>
      </c>
    </row>
    <row r="58" spans="1:1">
      <c r="A58" t="s">
        <v>1953</v>
      </c>
    </row>
  </sheetData>
  <sheetProtection sheet="1" objects="1" scenarios="1"/>
  <phoneticPr fontId="3"/>
  <pageMargins left="0.70866141732283472" right="0.70866141732283472" top="0.55118110236220474"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評定条件入力表</vt:lpstr>
      <vt:lpstr>工事成績採点表</vt:lpstr>
      <vt:lpstr>項目別評定点</vt:lpstr>
      <vt:lpstr>細目別採点表</vt:lpstr>
      <vt:lpstr>施工プロセスチェックリスト（一般監督員）</vt:lpstr>
      <vt:lpstr>施工体制（一般監督員）</vt:lpstr>
      <vt:lpstr>施工状況（一般監督員）</vt:lpstr>
      <vt:lpstr>出来形（一般監督員）</vt:lpstr>
      <vt:lpstr>別紙ー４</vt:lpstr>
      <vt:lpstr>品質（一般監督員）</vt:lpstr>
      <vt:lpstr>創意工夫（一般監督員）</vt:lpstr>
      <vt:lpstr>施工状況（主任監督員）</vt:lpstr>
      <vt:lpstr>工事特性（主任監督員）</vt:lpstr>
      <vt:lpstr>社会性等（主任監督員）</vt:lpstr>
      <vt:lpstr>法令遵守等（主任監督員）</vt:lpstr>
      <vt:lpstr>施工状況（検査員）</vt:lpstr>
      <vt:lpstr>出来形（検査員）</vt:lpstr>
      <vt:lpstr>品質・出来ばえ（検査員）</vt:lpstr>
      <vt:lpstr>評定通知書</vt:lpstr>
      <vt:lpstr>検査結果報告書</vt:lpstr>
      <vt:lpstr>Sheet1</vt:lpstr>
      <vt:lpstr>工事成績採点表!Print_Area</vt:lpstr>
      <vt:lpstr>'工事特性（主任監督員）'!Print_Area</vt:lpstr>
      <vt:lpstr>'施工プロセスチェックリスト（一般監督員）'!Print_Area</vt:lpstr>
      <vt:lpstr>'施工状況（一般監督員）'!Print_Area</vt:lpstr>
      <vt:lpstr>'施工状況（検査員）'!Print_Area</vt:lpstr>
      <vt:lpstr>'施工状況（主任監督員）'!Print_Area</vt:lpstr>
      <vt:lpstr>'施工体制（一般監督員）'!Print_Area</vt:lpstr>
      <vt:lpstr>'社会性等（主任監督員）'!Print_Area</vt:lpstr>
      <vt:lpstr>'出来形（一般監督員）'!Print_Area</vt:lpstr>
      <vt:lpstr>'出来形（検査員）'!Print_Area</vt:lpstr>
      <vt:lpstr>'創意工夫（一般監督員）'!Print_Area</vt:lpstr>
      <vt:lpstr>評定条件入力表!Print_Area</vt:lpstr>
      <vt:lpstr>評定通知書!Print_Area</vt:lpstr>
      <vt:lpstr>'品質（一般監督員）'!Print_Area</vt:lpstr>
      <vt:lpstr>'品質・出来ばえ（検査員）'!Print_Area</vt:lpstr>
      <vt:lpstr>'法令遵守等（主任監督員）'!Print_Area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福田</cp:lastModifiedBy>
  <cp:lastPrinted>2024-01-12T06:21:45Z</cp:lastPrinted>
  <dcterms:created xsi:type="dcterms:W3CDTF">2003-09-02T23:32:49Z</dcterms:created>
  <dcterms:modified xsi:type="dcterms:W3CDTF">2024-01-22T01:06:50Z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627226</vt:lpwstr>
  </property>
  <property fmtid="{D5CDD505-2E9C-101B-9397-08002B2CF9AE}" pid="3" name="NXPowerLiteSettings">
    <vt:lpwstr>C74006B004C800</vt:lpwstr>
  </property>
  <property fmtid="{D5CDD505-2E9C-101B-9397-08002B2CF9AE}" pid="4" name="NXPowerLiteVersion">
    <vt:lpwstr>S7.0.13</vt:lpwstr>
  </property>
</Properties>
</file>